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<sst xmlns="http://schemas.openxmlformats.org/spreadsheetml/2006/main" count="168" uniqueCount="122">
  <si>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</si>
  <si>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</si>
  <si>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</si>
  <si>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</si>
  <si>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</si>
  <si>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</si>
  <si>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</si>
  <si>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</si>
  <si>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</si>
  <si>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</si>
  <si>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</si>
  <si>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Всего</t>
  </si>
  <si>
    <t>Закупка расходных рабочих органов</t>
  </si>
  <si>
    <t>Закупка замков для крепления рабочих органов</t>
  </si>
  <si>
    <t>шт.</t>
  </si>
  <si>
    <t>Культивация</t>
  </si>
  <si>
    <t>Мероприятие 1.2. Закуп необходимого сырья и удобрений</t>
  </si>
  <si>
    <t>Закуп семян</t>
  </si>
  <si>
    <t xml:space="preserve">кормового гороха </t>
  </si>
  <si>
    <t>тритикале</t>
  </si>
  <si>
    <t>Проведение водоучета</t>
  </si>
  <si>
    <t>кг.</t>
  </si>
  <si>
    <t>Закуп удобрений</t>
  </si>
  <si>
    <t>Фосфорные</t>
  </si>
  <si>
    <t>Азотные</t>
  </si>
  <si>
    <t>Мероприятие 1.3. Посев культур и наблюдение</t>
  </si>
  <si>
    <t>Наблюдение за нормами полива и состоянием роста</t>
  </si>
  <si>
    <t>Канлыкульский (10 га)</t>
  </si>
  <si>
    <t>Проведение полива</t>
  </si>
  <si>
    <r>
      <t xml:space="preserve">Найм персонала для полива 3 раза </t>
    </r>
    <r>
      <rPr>
        <sz val="10"/>
        <rFont val="Arial"/>
        <family val="0"/>
      </rPr>
      <t>(Кегелийский р-н 10 га)</t>
    </r>
  </si>
  <si>
    <t>Найм персонала для полива 3 раза Канлыкульский (10 га)</t>
  </si>
  <si>
    <t>Мероприятие 1.4. Сбор и посев хлопчатника</t>
  </si>
  <si>
    <t xml:space="preserve">Сбор урожая зеленой массы бобово-злаковой смеси </t>
  </si>
  <si>
    <t>га</t>
  </si>
  <si>
    <t>Подготовка техники к  проведению посева промежуточных культур</t>
  </si>
  <si>
    <t xml:space="preserve">Предоставляется за счет фермерских хозяйств </t>
  </si>
  <si>
    <t>Мероприятие 1.1.  Подготовка опытных участков</t>
  </si>
  <si>
    <t>проведение культивации в два следа</t>
  </si>
  <si>
    <t>постройка гидросооружения</t>
  </si>
  <si>
    <t xml:space="preserve">шт. </t>
  </si>
  <si>
    <t>На каждое поле по 10 га будет построено по 2 гидросооружения за счет фермерских хозяйств</t>
  </si>
  <si>
    <t>мешки для упаковки</t>
  </si>
  <si>
    <t>Навоз</t>
  </si>
  <si>
    <t>тонн</t>
  </si>
  <si>
    <t>Возможен вклад со стороны хокимията Канлыкольского района</t>
  </si>
  <si>
    <t>ГСМ на транспортировку навоза</t>
  </si>
  <si>
    <t>Но попросили может чуть чуть ГСМ</t>
  </si>
  <si>
    <t>Посев смеси</t>
  </si>
  <si>
    <t>посев сеялкой</t>
  </si>
  <si>
    <t>В стоимость семян входит их доставка до Каракалпакстана. Стоимость закупки будет покрываться за счет средст ПРООН в рамках работы по развитию инноваций в Узбекистане</t>
  </si>
  <si>
    <t>Работа комбайна по сбору</t>
  </si>
  <si>
    <t>Запашка растительных остатков</t>
  </si>
  <si>
    <t>Работа трактора по пропашке</t>
  </si>
  <si>
    <t>Работа по посеву хлопчатника</t>
  </si>
  <si>
    <t>Операции по посеву</t>
  </si>
  <si>
    <t>Мероприятие 1.5. Анализ эффективности</t>
  </si>
  <si>
    <t>чел/мес</t>
  </si>
  <si>
    <t>лаборант</t>
  </si>
  <si>
    <r>
      <t xml:space="preserve">Найм персонала для наблюдения </t>
    </r>
    <r>
      <rPr>
        <sz val="10"/>
        <rFont val="Arial"/>
        <family val="0"/>
      </rPr>
      <t>(Кегелийский р-н 10 га)</t>
    </r>
  </si>
  <si>
    <t>чел.</t>
  </si>
  <si>
    <t>на весь вегетационный период</t>
  </si>
  <si>
    <t>Осминина С.А.</t>
  </si>
  <si>
    <t>Проведение химического анализа</t>
  </si>
  <si>
    <t>Проведение учета воды</t>
  </si>
  <si>
    <t>Работа лаборанта</t>
  </si>
  <si>
    <t>конракт</t>
  </si>
  <si>
    <t>Вклад Нукуского филиала Аграрного Университета</t>
  </si>
  <si>
    <t>Проведение анализа водной выдержки</t>
  </si>
  <si>
    <t>проведение анализа гумуса</t>
  </si>
  <si>
    <t>NPK</t>
  </si>
  <si>
    <t>механический состав</t>
  </si>
  <si>
    <t>количество проб</t>
  </si>
  <si>
    <t>Будет проводиться Нукуский филиалом Аграрного Университета</t>
  </si>
  <si>
    <t>Итого по задаче 1</t>
  </si>
  <si>
    <t>Мероприятие 2.1. Посев совмещенных культур и наблюдение</t>
  </si>
  <si>
    <t>Семена люцерны</t>
  </si>
  <si>
    <t>Закупка семян</t>
  </si>
  <si>
    <t>Транспорт</t>
  </si>
  <si>
    <t>машина</t>
  </si>
  <si>
    <t>Посев семян люцерны</t>
  </si>
  <si>
    <t>работа людей по ручному посеву</t>
  </si>
  <si>
    <t>чел</t>
  </si>
  <si>
    <t>Сбор пшеницы</t>
  </si>
  <si>
    <t>Полив</t>
  </si>
  <si>
    <t>работа людей по проведению 3 поливов</t>
  </si>
  <si>
    <t>Укос люцерны</t>
  </si>
  <si>
    <t>оработа комбайна по укосу урожая люцерны</t>
  </si>
  <si>
    <t>2 укоса люцерны</t>
  </si>
  <si>
    <t>запашка корневищ</t>
  </si>
  <si>
    <t>работа трактора по запашке</t>
  </si>
  <si>
    <t>Мероприятие  2.2. Анализ эффективности</t>
  </si>
  <si>
    <t>Итого по задаче 2</t>
  </si>
  <si>
    <t>Мероприятие 3.1. Подготовка описания метода для пользователей</t>
  </si>
  <si>
    <t>Разработка пособия</t>
  </si>
  <si>
    <t>месяц</t>
  </si>
  <si>
    <t>Работа консультанта и руководителя проекта, включающая в себя проведение всех работ по проекту и составление пособия-инструкции</t>
  </si>
  <si>
    <t>Ташкент-Нукус и обратно, Кегелийский и Канлыкульский районы</t>
  </si>
  <si>
    <t>проезд</t>
  </si>
  <si>
    <t>суточные</t>
  </si>
  <si>
    <t>Поездки руководителя и консультанта на проектную территорию</t>
  </si>
  <si>
    <t>Щурова Л.Г.</t>
  </si>
  <si>
    <t>Перевод подготовленной инструкции с русского на узбекский язык</t>
  </si>
  <si>
    <t>Выпуск публикации</t>
  </si>
  <si>
    <t>Распечатка инструкции</t>
  </si>
  <si>
    <t>Мероприятие 3.2. Проведение семинаров</t>
  </si>
  <si>
    <t>Проведение 2 семинаров</t>
  </si>
  <si>
    <t>кофе-брейк для участников</t>
  </si>
  <si>
    <t>норма на человека</t>
  </si>
  <si>
    <t xml:space="preserve">Будут проводиться 2 семинара по 100 человек. Семинар будет проводиться в полевых условиях. </t>
  </si>
  <si>
    <t>транспорт участников</t>
  </si>
  <si>
    <t>Участники будут сами оплачивать свой проезд до места проведения семинара</t>
  </si>
  <si>
    <t>помещение объявления о семинарах в местных газетах</t>
  </si>
  <si>
    <t>Мероприятие 3.3. Проведение анализа выгод и затрат внедряемой методики</t>
  </si>
  <si>
    <t>Проведение анализа</t>
  </si>
  <si>
    <t>найм экономиста</t>
  </si>
  <si>
    <t>распечатка статьи</t>
  </si>
  <si>
    <t>опубликование</t>
  </si>
  <si>
    <t>почтовые расходы по рассылке статьи</t>
  </si>
  <si>
    <t>Итого по задаче 3</t>
  </si>
  <si>
    <t>Административные расходы ПРООН</t>
  </si>
  <si>
    <t>ISS (4%)</t>
  </si>
  <si>
    <t>Стоимость закупки будет покрываться за счет средст ПРООН в рамках работы по развитию инноваций в Узбекистане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</si>
</sst>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3" fillId="0" borderId="18" xfId="0" applyFont="1" applyBorder="1" applyAlignment="1">
      <alignment horizontal="justify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0" fillId="34" borderId="13" xfId="0" applyNumberForma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164" fontId="0" fillId="12" borderId="16" xfId="0" applyNumberFormat="1" applyFill="1" applyBorder="1" applyAlignment="1">
      <alignment vertical="center" wrapText="1"/>
    </xf>
    <xf numFmtId="164" fontId="0" fillId="12" borderId="10" xfId="0" applyNumberFormat="1" applyFill="1" applyBorder="1" applyAlignment="1">
      <alignment vertical="center" wrapText="1"/>
    </xf>
    <xf numFmtId="164" fontId="0" fillId="12" borderId="15" xfId="0" applyNumberFormat="1" applyFill="1" applyBorder="1" applyAlignment="1">
      <alignment vertical="center" wrapText="1"/>
    </xf>
    <xf numFmtId="164" fontId="0" fillId="34" borderId="16" xfId="0" applyNumberFormat="1" applyFill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6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164" fontId="0" fillId="36" borderId="16" xfId="0" applyNumberForma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164" fontId="0" fillId="36" borderId="17" xfId="0" applyNumberFormat="1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37" borderId="12" xfId="0" applyFont="1" applyFill="1" applyBorder="1" applyAlignment="1">
      <alignment vertical="center" wrapText="1"/>
    </xf>
    <xf numFmtId="0" fontId="0" fillId="37" borderId="12" xfId="0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horizontal="center" vertical="center" wrapText="1"/>
    </xf>
    <xf numFmtId="164" fontId="0" fillId="37" borderId="13" xfId="0" applyNumberFormat="1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164" fontId="22" fillId="37" borderId="13" xfId="0" applyNumberFormat="1" applyFont="1" applyFill="1" applyBorder="1" applyAlignment="1">
      <alignment vertical="center" wrapText="1"/>
    </xf>
    <xf numFmtId="0" fontId="2" fillId="38" borderId="12" xfId="0" applyFont="1" applyFill="1" applyBorder="1" applyAlignment="1">
      <alignment vertical="center" wrapText="1"/>
    </xf>
    <xf numFmtId="0" fontId="0" fillId="38" borderId="12" xfId="0" applyFill="1" applyBorder="1" applyAlignment="1">
      <alignment vertical="center" wrapText="1"/>
    </xf>
    <xf numFmtId="164" fontId="0" fillId="38" borderId="13" xfId="0" applyNumberFormat="1" applyFill="1" applyBorder="1" applyAlignment="1">
      <alignment vertical="center" wrapText="1"/>
    </xf>
    <xf numFmtId="164" fontId="2" fillId="38" borderId="12" xfId="0" applyNumberFormat="1" applyFont="1" applyFill="1" applyBorder="1" applyAlignment="1">
      <alignment vertical="center" wrapText="1"/>
    </xf>
    <xf numFmtId="0" fontId="0" fillId="38" borderId="13" xfId="0" applyFill="1" applyBorder="1" applyAlignment="1">
      <alignment vertical="center" wrapText="1"/>
    </xf>
    <xf numFmtId="164" fontId="0" fillId="6" borderId="16" xfId="0" applyNumberFormat="1" applyFill="1" applyBorder="1" applyAlignment="1">
      <alignment vertical="center" wrapText="1"/>
    </xf>
    <xf numFmtId="164" fontId="0" fillId="6" borderId="10" xfId="0" applyNumberFormat="1" applyFill="1" applyBorder="1" applyAlignment="1">
      <alignment vertical="center" wrapText="1"/>
    </xf>
    <xf numFmtId="164" fontId="0" fillId="6" borderId="17" xfId="0" applyNumberForma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50" sqref="K50"/>
    </sheetView>
  </sheetViews>
  <sheetFormatPr defaultColWidth="9.140625" defaultRowHeight="12.75"/>
  <cols>
    <col min="1" max="1" width="15.00390625" style="4" customWidth="1"/>
    <col min="2" max="2" width="13.140625" style="4" customWidth="1"/>
    <col min="3" max="3" width="20.7109375" style="4" bestFit="1" customWidth="1"/>
    <col min="4" max="4" width="11.140625" style="4" customWidth="1"/>
    <col min="5" max="5" width="10.8515625" style="4" bestFit="1" customWidth="1"/>
    <col min="6" max="6" width="9.00390625" style="4" customWidth="1"/>
    <col min="7" max="7" width="10.140625" style="1" customWidth="1"/>
    <col min="8" max="8" width="11.00390625" style="1" customWidth="1"/>
    <col min="9" max="9" width="10.28125" style="2" customWidth="1"/>
    <col min="10" max="10" width="23.140625" style="2" customWidth="1"/>
    <col min="11" max="11" width="73.421875" style="0" customWidth="1"/>
  </cols>
  <sheetData>
    <row r="1" spans="1:10" ht="12.75">
      <c r="A1" s="6"/>
      <c r="B1" s="6"/>
      <c r="C1" s="6"/>
      <c r="D1" s="6"/>
      <c r="E1" s="6"/>
      <c r="F1" s="6"/>
      <c r="G1" s="63" t="s">
        <v>5</v>
      </c>
      <c r="H1" s="64"/>
      <c r="I1" s="65"/>
      <c r="J1" s="7"/>
    </row>
    <row r="2" spans="1:10" ht="38.25">
      <c r="A2" s="5" t="s">
        <v>10</v>
      </c>
      <c r="B2" s="10" t="s">
        <v>0</v>
      </c>
      <c r="C2" s="5" t="s">
        <v>4</v>
      </c>
      <c r="D2" s="10" t="s">
        <v>1</v>
      </c>
      <c r="E2" s="10" t="s">
        <v>2</v>
      </c>
      <c r="F2" s="5" t="s">
        <v>3</v>
      </c>
      <c r="G2" s="10" t="s">
        <v>6</v>
      </c>
      <c r="H2" s="10" t="s">
        <v>7</v>
      </c>
      <c r="I2" s="10" t="s">
        <v>8</v>
      </c>
      <c r="J2" s="5" t="s">
        <v>9</v>
      </c>
    </row>
    <row r="3" spans="1:10" ht="76.5" customHeight="1">
      <c r="A3" s="83" t="s">
        <v>36</v>
      </c>
      <c r="B3" s="66" t="s">
        <v>34</v>
      </c>
      <c r="C3" s="12" t="s">
        <v>12</v>
      </c>
      <c r="D3" s="16" t="s">
        <v>14</v>
      </c>
      <c r="E3" s="16">
        <v>15</v>
      </c>
      <c r="F3" s="18">
        <v>5</v>
      </c>
      <c r="G3" s="14">
        <v>0</v>
      </c>
      <c r="H3" s="14">
        <f>F3*E3</f>
        <v>75</v>
      </c>
      <c r="I3" s="14">
        <f>G3+H3</f>
        <v>75</v>
      </c>
      <c r="J3" s="20" t="s">
        <v>35</v>
      </c>
    </row>
    <row r="4" spans="1:10" ht="38.25">
      <c r="A4" s="84"/>
      <c r="B4" s="67"/>
      <c r="C4" s="13" t="s">
        <v>13</v>
      </c>
      <c r="D4" s="17" t="s">
        <v>14</v>
      </c>
      <c r="E4" s="17">
        <v>15</v>
      </c>
      <c r="F4" s="19">
        <v>5</v>
      </c>
      <c r="G4" s="15">
        <v>0</v>
      </c>
      <c r="H4" s="15">
        <f>F4*E4</f>
        <v>75</v>
      </c>
      <c r="I4" s="15">
        <f aca="true" t="shared" si="0" ref="I4:I54">G4+H4</f>
        <v>75</v>
      </c>
      <c r="J4" s="13"/>
    </row>
    <row r="5" spans="1:10" ht="38.25">
      <c r="A5" s="84"/>
      <c r="B5" s="11" t="s">
        <v>15</v>
      </c>
      <c r="C5" s="11" t="s">
        <v>37</v>
      </c>
      <c r="D5" s="23" t="s">
        <v>33</v>
      </c>
      <c r="E5" s="17">
        <v>20</v>
      </c>
      <c r="F5" s="9">
        <f>50000/1615</f>
        <v>30.959752321981423</v>
      </c>
      <c r="G5" s="9">
        <v>0</v>
      </c>
      <c r="H5" s="9">
        <f>E5*F5</f>
        <v>619.1950464396284</v>
      </c>
      <c r="I5" s="9">
        <f t="shared" si="0"/>
        <v>619.1950464396284</v>
      </c>
      <c r="J5" s="20" t="s">
        <v>35</v>
      </c>
    </row>
    <row r="6" spans="1:10" ht="63.75">
      <c r="A6" s="85"/>
      <c r="B6" s="28" t="s">
        <v>20</v>
      </c>
      <c r="C6" s="28" t="s">
        <v>38</v>
      </c>
      <c r="D6" s="35" t="s">
        <v>39</v>
      </c>
      <c r="E6" s="17">
        <v>4</v>
      </c>
      <c r="F6" s="30">
        <v>100</v>
      </c>
      <c r="G6" s="30">
        <v>0</v>
      </c>
      <c r="H6" s="37">
        <f>E6*F6</f>
        <v>400</v>
      </c>
      <c r="I6" s="30">
        <f t="shared" si="0"/>
        <v>400</v>
      </c>
      <c r="J6" s="36" t="s">
        <v>40</v>
      </c>
    </row>
    <row r="7" spans="1:10" ht="34.5" customHeight="1">
      <c r="A7" s="60" t="s">
        <v>16</v>
      </c>
      <c r="B7" s="54" t="s">
        <v>17</v>
      </c>
      <c r="C7" s="41" t="s">
        <v>18</v>
      </c>
      <c r="D7" s="31" t="s">
        <v>21</v>
      </c>
      <c r="E7" s="16">
        <v>3000</v>
      </c>
      <c r="F7" s="14">
        <f>2500/1615</f>
        <v>1.5479876160990713</v>
      </c>
      <c r="G7" s="44">
        <v>0</v>
      </c>
      <c r="H7" s="49">
        <f>E7*F7</f>
        <v>4643.962848297214</v>
      </c>
      <c r="I7" s="14">
        <f>G7+H7</f>
        <v>4643.962848297214</v>
      </c>
      <c r="J7" s="54" t="s">
        <v>49</v>
      </c>
    </row>
    <row r="8" spans="1:10" ht="62.25" customHeight="1">
      <c r="A8" s="61"/>
      <c r="B8" s="55"/>
      <c r="C8" s="42" t="s">
        <v>19</v>
      </c>
      <c r="D8" s="38" t="s">
        <v>21</v>
      </c>
      <c r="E8" s="22">
        <v>3000</v>
      </c>
      <c r="F8" s="9">
        <f>3500/1615</f>
        <v>2.1671826625387</v>
      </c>
      <c r="G8" s="44">
        <v>0</v>
      </c>
      <c r="H8" s="50">
        <f>E8*F8</f>
        <v>6501.5479876161</v>
      </c>
      <c r="I8" s="9">
        <f>G8+H8</f>
        <v>6501.5479876161</v>
      </c>
      <c r="J8" s="55"/>
    </row>
    <row r="9" spans="1:11" ht="12.75">
      <c r="A9" s="61"/>
      <c r="B9" s="56"/>
      <c r="C9" s="40" t="s">
        <v>41</v>
      </c>
      <c r="D9" s="32" t="s">
        <v>14</v>
      </c>
      <c r="E9" s="17">
        <v>240</v>
      </c>
      <c r="F9" s="33">
        <f>440/1615</f>
        <v>0.2724458204334365</v>
      </c>
      <c r="G9" s="45">
        <v>0</v>
      </c>
      <c r="H9" s="51">
        <f>E9*F9</f>
        <v>65.38699690402477</v>
      </c>
      <c r="I9" s="33">
        <f>G9+H9</f>
        <v>65.38699690402477</v>
      </c>
      <c r="J9" s="56"/>
      <c r="K9" s="43"/>
    </row>
    <row r="10" spans="1:10" ht="12.75">
      <c r="A10" s="61"/>
      <c r="B10" s="54" t="s">
        <v>22</v>
      </c>
      <c r="C10" s="11" t="s">
        <v>23</v>
      </c>
      <c r="D10" s="23" t="s">
        <v>21</v>
      </c>
      <c r="E10" s="22">
        <v>4000</v>
      </c>
      <c r="F10" s="39">
        <v>0.15</v>
      </c>
      <c r="G10" s="39">
        <f>E10*F10</f>
        <v>600</v>
      </c>
      <c r="H10" s="9">
        <v>0</v>
      </c>
      <c r="I10" s="9">
        <f>G10+H10</f>
        <v>600</v>
      </c>
      <c r="J10" s="34"/>
    </row>
    <row r="11" spans="1:10" ht="12.75" customHeight="1">
      <c r="A11" s="61"/>
      <c r="B11" s="55"/>
      <c r="C11" s="24" t="s">
        <v>24</v>
      </c>
      <c r="D11" s="27" t="s">
        <v>21</v>
      </c>
      <c r="E11" s="17">
        <v>3000</v>
      </c>
      <c r="F11" s="33">
        <v>0.25</v>
      </c>
      <c r="G11" s="33">
        <f>E11*F11</f>
        <v>750</v>
      </c>
      <c r="H11" s="15">
        <v>0</v>
      </c>
      <c r="I11" s="15">
        <f t="shared" si="0"/>
        <v>750</v>
      </c>
      <c r="J11" s="3"/>
    </row>
    <row r="12" spans="1:10" ht="38.25">
      <c r="A12" s="61"/>
      <c r="B12" s="55"/>
      <c r="C12" s="28" t="s">
        <v>42</v>
      </c>
      <c r="D12" s="35" t="s">
        <v>43</v>
      </c>
      <c r="E12" s="29">
        <v>300</v>
      </c>
      <c r="F12" s="30">
        <f>10000/1615</f>
        <v>6.191950464396285</v>
      </c>
      <c r="G12" s="46">
        <v>0</v>
      </c>
      <c r="H12" s="46">
        <f>F12*E12</f>
        <v>1857.5851393188855</v>
      </c>
      <c r="I12" s="30">
        <f>G12+H12</f>
        <v>1857.5851393188855</v>
      </c>
      <c r="J12" s="47" t="s">
        <v>44</v>
      </c>
    </row>
    <row r="13" spans="1:10" ht="38.25">
      <c r="A13" s="62"/>
      <c r="B13" s="56"/>
      <c r="C13" s="28" t="s">
        <v>45</v>
      </c>
      <c r="D13" s="35" t="s">
        <v>43</v>
      </c>
      <c r="E13" s="29"/>
      <c r="F13" s="30">
        <v>0</v>
      </c>
      <c r="G13" s="46">
        <f>E13*F13</f>
        <v>0</v>
      </c>
      <c r="H13" s="30">
        <v>0</v>
      </c>
      <c r="I13" s="30">
        <f t="shared" si="0"/>
        <v>0</v>
      </c>
      <c r="J13" s="48" t="s">
        <v>46</v>
      </c>
    </row>
    <row r="14" spans="1:10" ht="60" customHeight="1">
      <c r="A14" s="60" t="s">
        <v>25</v>
      </c>
      <c r="B14" s="20" t="s">
        <v>47</v>
      </c>
      <c r="C14" s="41" t="s">
        <v>48</v>
      </c>
      <c r="D14" s="25" t="s">
        <v>33</v>
      </c>
      <c r="E14" s="16">
        <v>20</v>
      </c>
      <c r="F14" s="52">
        <f>25000/1615</f>
        <v>15.479876160990711</v>
      </c>
      <c r="G14" s="14">
        <v>0</v>
      </c>
      <c r="H14" s="14">
        <f>E14*F14</f>
        <v>309.5975232198142</v>
      </c>
      <c r="I14" s="14">
        <f t="shared" si="0"/>
        <v>309.5975232198142</v>
      </c>
      <c r="J14" s="20" t="s">
        <v>35</v>
      </c>
    </row>
    <row r="15" spans="1:10" ht="63.75" customHeight="1">
      <c r="A15" s="61"/>
      <c r="B15" s="54" t="s">
        <v>26</v>
      </c>
      <c r="C15" s="68" t="s">
        <v>58</v>
      </c>
      <c r="D15" s="69" t="s">
        <v>59</v>
      </c>
      <c r="E15" s="70">
        <v>2</v>
      </c>
      <c r="F15" s="71">
        <v>80</v>
      </c>
      <c r="G15" s="71">
        <v>0</v>
      </c>
      <c r="H15" s="71">
        <f>E15*F15</f>
        <v>160</v>
      </c>
      <c r="I15" s="71">
        <f t="shared" si="0"/>
        <v>160</v>
      </c>
      <c r="J15" s="26" t="s">
        <v>60</v>
      </c>
    </row>
    <row r="16" spans="1:10" ht="63.75" customHeight="1">
      <c r="A16" s="61"/>
      <c r="B16" s="55"/>
      <c r="C16" s="72" t="s">
        <v>27</v>
      </c>
      <c r="D16" s="73" t="s">
        <v>59</v>
      </c>
      <c r="E16" s="74">
        <v>2</v>
      </c>
      <c r="F16" s="75">
        <v>80</v>
      </c>
      <c r="G16" s="75">
        <v>0</v>
      </c>
      <c r="H16" s="75">
        <f>F16*E16</f>
        <v>160</v>
      </c>
      <c r="I16" s="75">
        <f>G16+H16</f>
        <v>160</v>
      </c>
      <c r="J16" s="3"/>
    </row>
    <row r="17" spans="1:10" ht="12.75">
      <c r="A17" s="61"/>
      <c r="B17" s="56"/>
      <c r="C17" s="24" t="s">
        <v>57</v>
      </c>
      <c r="D17" s="23" t="s">
        <v>56</v>
      </c>
      <c r="E17" s="17">
        <v>17</v>
      </c>
      <c r="F17" s="15">
        <v>100</v>
      </c>
      <c r="G17" s="9">
        <f>F17*E17</f>
        <v>1700</v>
      </c>
      <c r="H17" s="9">
        <v>0</v>
      </c>
      <c r="I17" s="9">
        <f>G17+H17</f>
        <v>1700</v>
      </c>
      <c r="J17" s="76" t="s">
        <v>61</v>
      </c>
    </row>
    <row r="18" spans="1:10" ht="51">
      <c r="A18" s="61"/>
      <c r="B18" s="54" t="s">
        <v>28</v>
      </c>
      <c r="C18" s="20" t="s">
        <v>29</v>
      </c>
      <c r="D18" s="25"/>
      <c r="E18" s="16">
        <v>2</v>
      </c>
      <c r="F18" s="14">
        <v>50</v>
      </c>
      <c r="G18" s="14">
        <v>0</v>
      </c>
      <c r="H18" s="14">
        <f>E18*F18</f>
        <v>100</v>
      </c>
      <c r="I18" s="14">
        <f t="shared" si="0"/>
        <v>100</v>
      </c>
      <c r="J18" s="26"/>
    </row>
    <row r="19" spans="1:10" ht="38.25">
      <c r="A19" s="61"/>
      <c r="B19" s="55"/>
      <c r="C19" s="11" t="s">
        <v>30</v>
      </c>
      <c r="D19" s="23"/>
      <c r="E19" s="22">
        <v>2</v>
      </c>
      <c r="F19" s="9">
        <v>50</v>
      </c>
      <c r="G19" s="9">
        <v>0</v>
      </c>
      <c r="H19" s="9">
        <f>E19*F19</f>
        <v>100</v>
      </c>
      <c r="I19" s="9">
        <f t="shared" si="0"/>
        <v>100</v>
      </c>
      <c r="J19" s="3"/>
    </row>
    <row r="20" spans="1:10" ht="76.5">
      <c r="A20" s="57" t="s">
        <v>31</v>
      </c>
      <c r="B20" s="20" t="s">
        <v>32</v>
      </c>
      <c r="C20" s="20" t="s">
        <v>50</v>
      </c>
      <c r="D20" s="25" t="s">
        <v>33</v>
      </c>
      <c r="E20" s="16">
        <v>20</v>
      </c>
      <c r="F20" s="53">
        <f>25000/1615</f>
        <v>15.479876160990711</v>
      </c>
      <c r="G20" s="14">
        <v>0</v>
      </c>
      <c r="H20" s="14">
        <f>E20*F20</f>
        <v>309.5975232198142</v>
      </c>
      <c r="I20" s="14">
        <f t="shared" si="0"/>
        <v>309.5975232198142</v>
      </c>
      <c r="J20" s="20" t="s">
        <v>35</v>
      </c>
    </row>
    <row r="21" spans="1:10" ht="38.25">
      <c r="A21" s="58"/>
      <c r="B21" s="11" t="s">
        <v>51</v>
      </c>
      <c r="C21" s="11" t="s">
        <v>52</v>
      </c>
      <c r="D21" s="23" t="s">
        <v>33</v>
      </c>
      <c r="E21" s="22">
        <v>20</v>
      </c>
      <c r="F21" s="9">
        <f>61000/1615</f>
        <v>37.77089783281734</v>
      </c>
      <c r="G21" s="9">
        <v>0</v>
      </c>
      <c r="H21" s="9">
        <f>E21*F21</f>
        <v>755.4179566563469</v>
      </c>
      <c r="I21" s="9">
        <f t="shared" si="0"/>
        <v>755.4179566563469</v>
      </c>
      <c r="J21" s="20" t="s">
        <v>35</v>
      </c>
    </row>
    <row r="22" spans="1:10" ht="38.25">
      <c r="A22" s="59"/>
      <c r="B22" s="77" t="s">
        <v>53</v>
      </c>
      <c r="C22" s="77" t="s">
        <v>54</v>
      </c>
      <c r="D22" s="78" t="s">
        <v>33</v>
      </c>
      <c r="E22" s="79">
        <v>20</v>
      </c>
      <c r="F22" s="80">
        <f>(61000+25000+25000+25000)/1615</f>
        <v>84.21052631578948</v>
      </c>
      <c r="G22" s="80">
        <v>0</v>
      </c>
      <c r="H22" s="80">
        <f>E22*F22</f>
        <v>1684.2105263157896</v>
      </c>
      <c r="I22" s="80">
        <f t="shared" si="0"/>
        <v>1684.2105263157896</v>
      </c>
      <c r="J22" s="81"/>
    </row>
    <row r="23" spans="1:10" ht="60" customHeight="1">
      <c r="A23" s="60" t="s">
        <v>55</v>
      </c>
      <c r="B23" s="20" t="s">
        <v>63</v>
      </c>
      <c r="C23" s="20" t="s">
        <v>64</v>
      </c>
      <c r="D23" s="25" t="s">
        <v>65</v>
      </c>
      <c r="E23" s="16">
        <v>1</v>
      </c>
      <c r="F23" s="14">
        <v>100</v>
      </c>
      <c r="G23" s="14">
        <v>0</v>
      </c>
      <c r="H23" s="14">
        <f>E23*F23</f>
        <v>100</v>
      </c>
      <c r="I23" s="14">
        <f t="shared" si="0"/>
        <v>100</v>
      </c>
      <c r="J23" s="26" t="s">
        <v>66</v>
      </c>
    </row>
    <row r="24" spans="1:10" ht="38.25" customHeight="1">
      <c r="A24" s="61"/>
      <c r="B24" s="86" t="s">
        <v>62</v>
      </c>
      <c r="C24" s="11" t="s">
        <v>67</v>
      </c>
      <c r="D24" s="23" t="s">
        <v>71</v>
      </c>
      <c r="E24" s="22">
        <v>60</v>
      </c>
      <c r="F24" s="9">
        <v>7.3</v>
      </c>
      <c r="G24" s="9">
        <f>E24*F24</f>
        <v>438</v>
      </c>
      <c r="H24" s="9">
        <v>0</v>
      </c>
      <c r="I24" s="9">
        <f t="shared" si="0"/>
        <v>438</v>
      </c>
      <c r="J24" s="86" t="s">
        <v>72</v>
      </c>
    </row>
    <row r="25" spans="1:10" ht="25.5">
      <c r="A25" s="61"/>
      <c r="B25" s="86"/>
      <c r="C25" s="11" t="s">
        <v>68</v>
      </c>
      <c r="D25" s="23" t="s">
        <v>71</v>
      </c>
      <c r="E25" s="22">
        <v>60</v>
      </c>
      <c r="F25" s="9">
        <v>1.5</v>
      </c>
      <c r="G25" s="9">
        <f>E25*F25</f>
        <v>90</v>
      </c>
      <c r="H25" s="9">
        <v>0</v>
      </c>
      <c r="I25" s="9">
        <f t="shared" si="0"/>
        <v>90</v>
      </c>
      <c r="J25" s="86"/>
    </row>
    <row r="26" spans="1:10" ht="25.5">
      <c r="A26" s="61"/>
      <c r="B26" s="86"/>
      <c r="C26" s="11" t="s">
        <v>69</v>
      </c>
      <c r="D26" s="23" t="s">
        <v>71</v>
      </c>
      <c r="E26" s="22">
        <v>60</v>
      </c>
      <c r="F26" s="9">
        <v>2.35</v>
      </c>
      <c r="G26" s="9">
        <f>E26*F26</f>
        <v>141</v>
      </c>
      <c r="H26" s="9">
        <v>0</v>
      </c>
      <c r="I26" s="9">
        <f t="shared" si="0"/>
        <v>141</v>
      </c>
      <c r="J26" s="86"/>
    </row>
    <row r="27" spans="1:10" ht="25.5">
      <c r="A27" s="62"/>
      <c r="B27" s="87"/>
      <c r="C27" s="24" t="s">
        <v>70</v>
      </c>
      <c r="D27" s="27" t="s">
        <v>71</v>
      </c>
      <c r="E27" s="17">
        <v>60</v>
      </c>
      <c r="F27" s="15">
        <v>1.86</v>
      </c>
      <c r="G27" s="15">
        <f>E27*F27</f>
        <v>111.60000000000001</v>
      </c>
      <c r="H27" s="15">
        <v>0</v>
      </c>
      <c r="I27" s="15">
        <f t="shared" si="0"/>
        <v>111.60000000000001</v>
      </c>
      <c r="J27" s="87"/>
    </row>
    <row r="28" spans="1:10" ht="25.5">
      <c r="A28" s="88" t="s">
        <v>73</v>
      </c>
      <c r="B28" s="89"/>
      <c r="C28" s="90"/>
      <c r="D28" s="91"/>
      <c r="E28" s="89"/>
      <c r="F28" s="92"/>
      <c r="G28" s="94">
        <f>SUM(G3:G27)</f>
        <v>3830.6</v>
      </c>
      <c r="H28" s="94">
        <f>SUM(H3:H27)</f>
        <v>17916.501547987617</v>
      </c>
      <c r="I28" s="94">
        <f>SUM(I3:I27)</f>
        <v>21747.101547987615</v>
      </c>
      <c r="J28" s="93"/>
    </row>
    <row r="29" spans="1:10" ht="75" customHeight="1">
      <c r="A29" s="60" t="s">
        <v>74</v>
      </c>
      <c r="B29" s="20" t="s">
        <v>76</v>
      </c>
      <c r="C29" s="20" t="s">
        <v>75</v>
      </c>
      <c r="D29" s="25" t="s">
        <v>21</v>
      </c>
      <c r="E29" s="16">
        <v>600</v>
      </c>
      <c r="F29" s="14">
        <v>6.25</v>
      </c>
      <c r="G29" s="14">
        <f>E29*F29</f>
        <v>3750</v>
      </c>
      <c r="H29" s="14">
        <v>0</v>
      </c>
      <c r="I29" s="14">
        <f>G29+H29</f>
        <v>3750</v>
      </c>
      <c r="J29" s="26"/>
    </row>
    <row r="30" spans="1:10" ht="12.75" customHeight="1">
      <c r="A30" s="61"/>
      <c r="B30" s="8"/>
      <c r="C30" s="11" t="s">
        <v>77</v>
      </c>
      <c r="D30" s="23" t="s">
        <v>78</v>
      </c>
      <c r="E30" s="22">
        <v>1</v>
      </c>
      <c r="F30" s="9">
        <v>250</v>
      </c>
      <c r="G30" s="9">
        <f>E30*F30</f>
        <v>250</v>
      </c>
      <c r="H30" s="9">
        <v>0</v>
      </c>
      <c r="I30" s="9">
        <f>G30+H30</f>
        <v>250</v>
      </c>
      <c r="J30" s="3"/>
    </row>
    <row r="31" spans="1:10" ht="25.5">
      <c r="A31" s="61"/>
      <c r="B31" s="11" t="s">
        <v>79</v>
      </c>
      <c r="C31" s="11" t="s">
        <v>80</v>
      </c>
      <c r="D31" s="23" t="s">
        <v>81</v>
      </c>
      <c r="E31" s="22">
        <v>10</v>
      </c>
      <c r="F31" s="9">
        <v>2</v>
      </c>
      <c r="G31" s="9">
        <v>0</v>
      </c>
      <c r="H31" s="9">
        <f>E31*F31</f>
        <v>20</v>
      </c>
      <c r="I31" s="9">
        <f>G31+H31</f>
        <v>20</v>
      </c>
      <c r="J31" s="20"/>
    </row>
    <row r="32" spans="1:10" ht="25.5">
      <c r="A32" s="61"/>
      <c r="B32" s="11" t="s">
        <v>82</v>
      </c>
      <c r="C32" s="11" t="s">
        <v>50</v>
      </c>
      <c r="D32" s="23" t="s">
        <v>33</v>
      </c>
      <c r="E32" s="22">
        <v>20</v>
      </c>
      <c r="F32" s="9">
        <f>40000/1615</f>
        <v>24.76780185758514</v>
      </c>
      <c r="G32" s="9">
        <v>0</v>
      </c>
      <c r="H32" s="9">
        <f>E32*F32</f>
        <v>495.3560371517028</v>
      </c>
      <c r="I32" s="9">
        <f>G32+H32</f>
        <v>495.3560371517028</v>
      </c>
      <c r="J32" s="20" t="s">
        <v>35</v>
      </c>
    </row>
    <row r="33" spans="1:10" ht="12.75" customHeight="1">
      <c r="A33" s="61"/>
      <c r="B33" s="11" t="s">
        <v>83</v>
      </c>
      <c r="C33" s="11" t="s">
        <v>84</v>
      </c>
      <c r="D33" s="23" t="s">
        <v>81</v>
      </c>
      <c r="E33" s="22">
        <v>3</v>
      </c>
      <c r="F33" s="9">
        <v>50</v>
      </c>
      <c r="G33" s="9">
        <v>0</v>
      </c>
      <c r="H33" s="9">
        <f>E33*F33</f>
        <v>150</v>
      </c>
      <c r="I33" s="9">
        <f>G33+H33</f>
        <v>150</v>
      </c>
      <c r="J33" s="3"/>
    </row>
    <row r="34" spans="1:10" ht="38.25">
      <c r="A34" s="61"/>
      <c r="B34" s="11" t="s">
        <v>85</v>
      </c>
      <c r="C34" s="11" t="s">
        <v>86</v>
      </c>
      <c r="D34" s="23" t="s">
        <v>33</v>
      </c>
      <c r="E34" s="22">
        <v>40</v>
      </c>
      <c r="F34" s="9">
        <f>40000/1615</f>
        <v>24.76780185758514</v>
      </c>
      <c r="G34" s="9">
        <v>0</v>
      </c>
      <c r="H34" s="9">
        <f>E34*F34</f>
        <v>990.7120743034056</v>
      </c>
      <c r="I34" s="9">
        <f>G34+H34</f>
        <v>990.7120743034056</v>
      </c>
      <c r="J34" s="42" t="s">
        <v>87</v>
      </c>
    </row>
    <row r="35" spans="1:10" ht="25.5">
      <c r="A35" s="62"/>
      <c r="B35" s="24" t="s">
        <v>88</v>
      </c>
      <c r="C35" s="24" t="s">
        <v>89</v>
      </c>
      <c r="D35" s="27" t="s">
        <v>33</v>
      </c>
      <c r="E35" s="17">
        <v>20</v>
      </c>
      <c r="F35" s="15">
        <f>61000/1615</f>
        <v>37.77089783281734</v>
      </c>
      <c r="G35" s="15">
        <v>0</v>
      </c>
      <c r="H35" s="15">
        <f>E35*F35</f>
        <v>755.4179566563469</v>
      </c>
      <c r="I35" s="15">
        <f>G35+H35</f>
        <v>755.4179566563469</v>
      </c>
      <c r="J35" s="82"/>
    </row>
    <row r="36" spans="1:10" ht="38.25">
      <c r="A36" s="60" t="s">
        <v>90</v>
      </c>
      <c r="B36" s="20" t="s">
        <v>63</v>
      </c>
      <c r="C36" s="20" t="s">
        <v>64</v>
      </c>
      <c r="D36" s="25" t="s">
        <v>65</v>
      </c>
      <c r="E36" s="16">
        <v>1</v>
      </c>
      <c r="F36" s="14">
        <v>100</v>
      </c>
      <c r="G36" s="14">
        <v>0</v>
      </c>
      <c r="H36" s="14">
        <f>E36*F36</f>
        <v>100</v>
      </c>
      <c r="I36" s="14">
        <f>G36+H36</f>
        <v>100</v>
      </c>
      <c r="J36" s="26" t="s">
        <v>66</v>
      </c>
    </row>
    <row r="37" spans="1:10" ht="25.5">
      <c r="A37" s="61"/>
      <c r="B37" s="86" t="s">
        <v>62</v>
      </c>
      <c r="C37" s="11" t="s">
        <v>67</v>
      </c>
      <c r="D37" s="23" t="s">
        <v>71</v>
      </c>
      <c r="E37" s="22">
        <v>60</v>
      </c>
      <c r="F37" s="9">
        <v>7.3</v>
      </c>
      <c r="G37" s="9">
        <f>E37*F37</f>
        <v>438</v>
      </c>
      <c r="H37" s="9">
        <v>0</v>
      </c>
      <c r="I37" s="9">
        <f>G37+H37</f>
        <v>438</v>
      </c>
      <c r="J37" s="86" t="s">
        <v>72</v>
      </c>
    </row>
    <row r="38" spans="1:10" ht="25.5">
      <c r="A38" s="61"/>
      <c r="B38" s="86"/>
      <c r="C38" s="11" t="s">
        <v>68</v>
      </c>
      <c r="D38" s="23" t="s">
        <v>71</v>
      </c>
      <c r="E38" s="22">
        <v>60</v>
      </c>
      <c r="F38" s="9">
        <v>1.5</v>
      </c>
      <c r="G38" s="9">
        <f>E38*F38</f>
        <v>90</v>
      </c>
      <c r="H38" s="9">
        <v>0</v>
      </c>
      <c r="I38" s="9">
        <f>G38+H38</f>
        <v>90</v>
      </c>
      <c r="J38" s="86"/>
    </row>
    <row r="39" spans="1:10" ht="25.5">
      <c r="A39" s="61"/>
      <c r="B39" s="86"/>
      <c r="C39" s="11" t="s">
        <v>69</v>
      </c>
      <c r="D39" s="23" t="s">
        <v>71</v>
      </c>
      <c r="E39" s="22">
        <v>60</v>
      </c>
      <c r="F39" s="9">
        <v>2.35</v>
      </c>
      <c r="G39" s="9">
        <f>E39*F39</f>
        <v>141</v>
      </c>
      <c r="H39" s="9">
        <v>0</v>
      </c>
      <c r="I39" s="9">
        <f>G39+H39</f>
        <v>141</v>
      </c>
      <c r="J39" s="86"/>
    </row>
    <row r="40" spans="1:10" ht="25.5">
      <c r="A40" s="62"/>
      <c r="B40" s="87"/>
      <c r="C40" s="24" t="s">
        <v>70</v>
      </c>
      <c r="D40" s="27" t="s">
        <v>71</v>
      </c>
      <c r="E40" s="17">
        <v>60</v>
      </c>
      <c r="F40" s="15">
        <v>1.86</v>
      </c>
      <c r="G40" s="15">
        <f>E40*F40</f>
        <v>111.60000000000001</v>
      </c>
      <c r="H40" s="15">
        <v>0</v>
      </c>
      <c r="I40" s="15">
        <f>G40+H40</f>
        <v>111.60000000000001</v>
      </c>
      <c r="J40" s="87"/>
    </row>
    <row r="41" spans="1:10" ht="25.5">
      <c r="A41" s="88" t="s">
        <v>91</v>
      </c>
      <c r="B41" s="89"/>
      <c r="C41" s="90"/>
      <c r="D41" s="91"/>
      <c r="E41" s="89"/>
      <c r="F41" s="92"/>
      <c r="G41" s="94">
        <f>SUM(G29:G40)</f>
        <v>4780.6</v>
      </c>
      <c r="H41" s="94">
        <f>SUM(H29:H40)</f>
        <v>2511.486068111455</v>
      </c>
      <c r="I41" s="94">
        <f>SUM(I29:I40)</f>
        <v>7292.086068111456</v>
      </c>
      <c r="J41" s="93"/>
    </row>
    <row r="42" spans="1:10" ht="105" customHeight="1">
      <c r="A42" s="60" t="s">
        <v>92</v>
      </c>
      <c r="B42" s="20" t="s">
        <v>93</v>
      </c>
      <c r="C42" s="20" t="s">
        <v>95</v>
      </c>
      <c r="D42" s="25" t="s">
        <v>94</v>
      </c>
      <c r="E42" s="25">
        <v>17</v>
      </c>
      <c r="F42" s="14">
        <v>250</v>
      </c>
      <c r="G42" s="14">
        <f>E42*F42</f>
        <v>4250</v>
      </c>
      <c r="H42" s="14">
        <v>0</v>
      </c>
      <c r="I42" s="14">
        <f>G42+H42</f>
        <v>4250</v>
      </c>
      <c r="J42" s="41" t="s">
        <v>100</v>
      </c>
    </row>
    <row r="43" spans="1:10" ht="76.5">
      <c r="A43" s="61"/>
      <c r="B43" s="11" t="s">
        <v>99</v>
      </c>
      <c r="C43" s="11" t="s">
        <v>96</v>
      </c>
      <c r="D43" s="23" t="s">
        <v>97</v>
      </c>
      <c r="E43" s="22">
        <v>20</v>
      </c>
      <c r="F43" s="9">
        <v>150</v>
      </c>
      <c r="G43" s="9">
        <f>E43*F43</f>
        <v>3000</v>
      </c>
      <c r="H43" s="9">
        <v>0</v>
      </c>
      <c r="I43" s="9">
        <f>G43+H43</f>
        <v>3000</v>
      </c>
      <c r="J43" s="3"/>
    </row>
    <row r="44" spans="1:10" ht="12.75">
      <c r="A44" s="61"/>
      <c r="B44" s="8"/>
      <c r="C44" s="11"/>
      <c r="D44" s="23" t="s">
        <v>98</v>
      </c>
      <c r="E44" s="22">
        <v>100</v>
      </c>
      <c r="F44" s="9">
        <v>20</v>
      </c>
      <c r="G44" s="9">
        <f>E44*F44</f>
        <v>2000</v>
      </c>
      <c r="H44" s="9">
        <v>0</v>
      </c>
      <c r="I44" s="9">
        <f>G44+H44</f>
        <v>2000</v>
      </c>
      <c r="J44" s="3"/>
    </row>
    <row r="45" spans="1:10" ht="51">
      <c r="A45" s="61"/>
      <c r="B45" s="8"/>
      <c r="C45" s="11" t="s">
        <v>101</v>
      </c>
      <c r="D45" s="23" t="s">
        <v>65</v>
      </c>
      <c r="E45" s="22">
        <v>1</v>
      </c>
      <c r="F45" s="9">
        <v>100</v>
      </c>
      <c r="G45" s="9">
        <f>E45*F45</f>
        <v>100</v>
      </c>
      <c r="H45" s="9">
        <v>0</v>
      </c>
      <c r="I45" s="9">
        <f>G45+H45</f>
        <v>100</v>
      </c>
      <c r="J45" s="3"/>
    </row>
    <row r="46" spans="1:10" ht="25.5">
      <c r="A46" s="62"/>
      <c r="B46" s="24" t="s">
        <v>102</v>
      </c>
      <c r="C46" s="24" t="s">
        <v>103</v>
      </c>
      <c r="D46" s="27" t="s">
        <v>14</v>
      </c>
      <c r="E46" s="17">
        <v>500</v>
      </c>
      <c r="F46" s="15">
        <v>3.5</v>
      </c>
      <c r="G46" s="15">
        <f>E46*F46</f>
        <v>1750</v>
      </c>
      <c r="H46" s="15">
        <v>0</v>
      </c>
      <c r="I46" s="15">
        <f>G46+H46</f>
        <v>1750</v>
      </c>
      <c r="J46" s="82"/>
    </row>
    <row r="47" spans="1:10" ht="63.75">
      <c r="A47" s="60" t="s">
        <v>104</v>
      </c>
      <c r="B47" s="20" t="s">
        <v>105</v>
      </c>
      <c r="C47" s="20" t="s">
        <v>106</v>
      </c>
      <c r="D47" s="25" t="s">
        <v>107</v>
      </c>
      <c r="E47" s="16">
        <v>200</v>
      </c>
      <c r="F47" s="14">
        <v>2</v>
      </c>
      <c r="G47" s="14">
        <f>E47*F47</f>
        <v>400</v>
      </c>
      <c r="H47" s="14">
        <v>0</v>
      </c>
      <c r="I47" s="14">
        <f>G47+H47</f>
        <v>400</v>
      </c>
      <c r="J47" s="41" t="s">
        <v>108</v>
      </c>
    </row>
    <row r="48" spans="1:10" ht="51">
      <c r="A48" s="61"/>
      <c r="B48" s="11"/>
      <c r="C48" s="11" t="s">
        <v>111</v>
      </c>
      <c r="D48" s="23" t="s">
        <v>65</v>
      </c>
      <c r="E48" s="22">
        <v>1</v>
      </c>
      <c r="F48" s="9">
        <v>50</v>
      </c>
      <c r="G48" s="9">
        <f>E48*F48</f>
        <v>50</v>
      </c>
      <c r="H48" s="9">
        <v>0</v>
      </c>
      <c r="I48" s="9">
        <f>G48+H48</f>
        <v>50</v>
      </c>
      <c r="J48" s="42"/>
    </row>
    <row r="49" spans="1:10" ht="51">
      <c r="A49" s="62"/>
      <c r="B49" s="13"/>
      <c r="C49" s="24" t="s">
        <v>109</v>
      </c>
      <c r="D49" s="27" t="s">
        <v>107</v>
      </c>
      <c r="E49" s="17">
        <v>200</v>
      </c>
      <c r="F49" s="15">
        <v>3</v>
      </c>
      <c r="G49" s="15">
        <v>0</v>
      </c>
      <c r="H49" s="15">
        <f>E49*F49</f>
        <v>600</v>
      </c>
      <c r="I49" s="15">
        <f t="shared" si="0"/>
        <v>600</v>
      </c>
      <c r="J49" s="47" t="s">
        <v>110</v>
      </c>
    </row>
    <row r="50" spans="1:10" ht="105">
      <c r="A50" s="21" t="s">
        <v>112</v>
      </c>
      <c r="B50" s="20" t="s">
        <v>113</v>
      </c>
      <c r="C50" s="20" t="s">
        <v>114</v>
      </c>
      <c r="D50" s="25" t="s">
        <v>65</v>
      </c>
      <c r="E50" s="16">
        <v>1</v>
      </c>
      <c r="F50" s="14">
        <v>400</v>
      </c>
      <c r="G50" s="14">
        <v>0</v>
      </c>
      <c r="H50" s="100">
        <f>E50*F50</f>
        <v>400</v>
      </c>
      <c r="I50" s="14">
        <f t="shared" si="0"/>
        <v>400</v>
      </c>
      <c r="J50" s="103" t="s">
        <v>121</v>
      </c>
    </row>
    <row r="51" spans="1:10" ht="25.5">
      <c r="A51" s="8"/>
      <c r="B51" s="11" t="s">
        <v>115</v>
      </c>
      <c r="C51" s="11" t="s">
        <v>116</v>
      </c>
      <c r="D51" s="23" t="s">
        <v>14</v>
      </c>
      <c r="E51" s="22">
        <v>500</v>
      </c>
      <c r="F51" s="9">
        <f>659/1615</f>
        <v>0.40804953560371515</v>
      </c>
      <c r="G51" s="9">
        <v>0</v>
      </c>
      <c r="H51" s="101">
        <f>F51*E51</f>
        <v>204.02476780185756</v>
      </c>
      <c r="I51" s="9">
        <f t="shared" si="0"/>
        <v>204.02476780185756</v>
      </c>
      <c r="J51" s="86"/>
    </row>
    <row r="52" spans="1:10" ht="25.5">
      <c r="A52" s="13"/>
      <c r="B52" s="13"/>
      <c r="C52" s="24" t="s">
        <v>117</v>
      </c>
      <c r="D52" s="27" t="s">
        <v>65</v>
      </c>
      <c r="E52" s="17">
        <v>1</v>
      </c>
      <c r="F52" s="15">
        <v>100</v>
      </c>
      <c r="G52" s="15">
        <v>0</v>
      </c>
      <c r="H52" s="102">
        <v>100</v>
      </c>
      <c r="I52" s="15">
        <f t="shared" si="0"/>
        <v>100</v>
      </c>
      <c r="J52" s="87"/>
    </row>
    <row r="53" spans="1:10" ht="25.5">
      <c r="A53" s="88" t="s">
        <v>118</v>
      </c>
      <c r="B53" s="89"/>
      <c r="C53" s="90"/>
      <c r="D53" s="91"/>
      <c r="E53" s="89"/>
      <c r="F53" s="92"/>
      <c r="G53" s="94">
        <f>SUM(G42:G52)</f>
        <v>11550</v>
      </c>
      <c r="H53" s="94">
        <f>SUM(H42:H52)</f>
        <v>1304.0247678018575</v>
      </c>
      <c r="I53" s="94">
        <f>SUM(I42:I52)</f>
        <v>12854.024767801857</v>
      </c>
      <c r="J53" s="93"/>
    </row>
    <row r="54" spans="1:10" ht="38.25">
      <c r="A54" s="20" t="s">
        <v>119</v>
      </c>
      <c r="B54" s="12"/>
      <c r="C54" s="20" t="s">
        <v>120</v>
      </c>
      <c r="D54" s="12"/>
      <c r="E54" s="12"/>
      <c r="F54" s="14">
        <f>(G53+G41+G28)*0.04</f>
        <v>806.4480000000001</v>
      </c>
      <c r="G54" s="14">
        <f>F54</f>
        <v>806.4480000000001</v>
      </c>
      <c r="H54" s="14">
        <v>0</v>
      </c>
      <c r="I54" s="14">
        <f t="shared" si="0"/>
        <v>806.4480000000001</v>
      </c>
      <c r="J54" s="26"/>
    </row>
    <row r="55" spans="1:10" ht="12.75">
      <c r="A55" s="95" t="s">
        <v>11</v>
      </c>
      <c r="B55" s="96"/>
      <c r="C55" s="96"/>
      <c r="D55" s="96"/>
      <c r="E55" s="96"/>
      <c r="F55" s="97"/>
      <c r="G55" s="98">
        <f>G53+G41+G28+G54</f>
        <v>20967.648</v>
      </c>
      <c r="H55" s="98">
        <f>H53+H41+H28+H54</f>
        <v>21732.01238390093</v>
      </c>
      <c r="I55" s="98">
        <f>I53+I41+I28+I54</f>
        <v>42699.660383900926</v>
      </c>
      <c r="J55" s="99"/>
    </row>
    <row r="56" spans="1:10" ht="12.75">
      <c r="A56" s="1"/>
      <c r="B56" s="1"/>
      <c r="C56" s="1"/>
      <c r="D56" s="1"/>
      <c r="E56" s="1"/>
      <c r="F56" s="1"/>
      <c r="I56" s="1"/>
      <c r="J56" s="1"/>
    </row>
    <row r="57" spans="1:10" ht="12.75">
      <c r="A57" s="1"/>
      <c r="B57" s="1"/>
      <c r="C57" s="1"/>
      <c r="D57" s="1"/>
      <c r="E57" s="1"/>
      <c r="F57" s="1"/>
      <c r="I57" s="1"/>
      <c r="J57" s="1"/>
    </row>
    <row r="58" spans="1:10" ht="12.75">
      <c r="A58" s="1"/>
      <c r="B58" s="1"/>
      <c r="C58" s="1"/>
      <c r="D58" s="1"/>
      <c r="E58" s="1"/>
      <c r="F58" s="1"/>
      <c r="I58" s="1"/>
      <c r="J58" s="1"/>
    </row>
    <row r="59" spans="1:10" ht="12.75">
      <c r="A59" s="1"/>
      <c r="B59" s="1"/>
      <c r="C59" s="1"/>
      <c r="D59" s="1"/>
      <c r="E59" s="1"/>
      <c r="F59" s="1"/>
      <c r="I59" s="1"/>
      <c r="J59" s="1"/>
    </row>
    <row r="60" spans="1:10" ht="12.75">
      <c r="A60" s="1"/>
      <c r="B60" s="1"/>
      <c r="C60" s="1"/>
      <c r="D60" s="1"/>
      <c r="E60" s="1"/>
      <c r="F60" s="1"/>
      <c r="I60" s="1"/>
      <c r="J60" s="1"/>
    </row>
    <row r="61" spans="1:10" ht="12.75">
      <c r="A61" s="1"/>
      <c r="B61" s="1"/>
      <c r="C61" s="1"/>
      <c r="D61" s="1"/>
      <c r="E61" s="1"/>
      <c r="F61" s="1"/>
      <c r="I61" s="1"/>
      <c r="J61" s="1"/>
    </row>
    <row r="62" spans="1:10" ht="12.75">
      <c r="A62" s="1"/>
      <c r="B62" s="1"/>
      <c r="C62" s="1"/>
      <c r="D62" s="1"/>
      <c r="E62" s="1"/>
      <c r="F62" s="1"/>
      <c r="I62" s="1"/>
      <c r="J62" s="1"/>
    </row>
    <row r="63" spans="1:10" ht="12.75">
      <c r="A63" s="1"/>
      <c r="B63" s="1"/>
      <c r="C63" s="1"/>
      <c r="D63" s="1"/>
      <c r="E63" s="1"/>
      <c r="F63" s="1"/>
      <c r="I63" s="1"/>
      <c r="J63" s="1"/>
    </row>
    <row r="64" spans="1:10" ht="12.75">
      <c r="A64" s="1"/>
      <c r="B64" s="1"/>
      <c r="C64" s="1"/>
      <c r="D64" s="1"/>
      <c r="E64" s="1"/>
      <c r="F64" s="1"/>
      <c r="I64" s="1"/>
      <c r="J64" s="1"/>
    </row>
    <row r="65" spans="1:10" ht="12.75">
      <c r="A65" s="1"/>
      <c r="B65" s="1"/>
      <c r="C65" s="1"/>
      <c r="D65" s="1"/>
      <c r="E65" s="1"/>
      <c r="F65" s="1"/>
      <c r="I65" s="1"/>
      <c r="J65" s="1"/>
    </row>
    <row r="66" spans="1:10" ht="12.75">
      <c r="A66" s="1"/>
      <c r="B66" s="1"/>
      <c r="C66" s="1"/>
      <c r="D66" s="1"/>
      <c r="E66" s="1"/>
      <c r="F66" s="1"/>
      <c r="I66" s="1"/>
      <c r="J66" s="1"/>
    </row>
    <row r="67" spans="1:10" ht="12.75">
      <c r="A67" s="1"/>
      <c r="B67" s="1"/>
      <c r="C67" s="1"/>
      <c r="D67" s="1"/>
      <c r="E67" s="1"/>
      <c r="F67" s="1"/>
      <c r="I67" s="1"/>
      <c r="J67" s="1"/>
    </row>
    <row r="68" spans="1:10" ht="12.75">
      <c r="A68" s="1"/>
      <c r="B68" s="1"/>
      <c r="C68" s="1"/>
      <c r="D68" s="1"/>
      <c r="E68" s="1"/>
      <c r="F68" s="1"/>
      <c r="I68" s="1"/>
      <c r="J68" s="1"/>
    </row>
    <row r="69" spans="1:10" ht="12.75">
      <c r="A69" s="1"/>
      <c r="B69" s="1"/>
      <c r="C69" s="1"/>
      <c r="D69" s="1"/>
      <c r="E69" s="1"/>
      <c r="F69" s="1"/>
      <c r="I69" s="1"/>
      <c r="J69" s="1"/>
    </row>
    <row r="70" spans="1:10" ht="12.75">
      <c r="A70" s="1"/>
      <c r="B70" s="1"/>
      <c r="C70" s="1"/>
      <c r="D70" s="1"/>
      <c r="E70" s="1"/>
      <c r="F70" s="1"/>
      <c r="I70" s="1"/>
      <c r="J70" s="1"/>
    </row>
    <row r="71" spans="1:10" ht="12.75">
      <c r="A71" s="1"/>
      <c r="B71" s="1"/>
      <c r="C71" s="1"/>
      <c r="D71" s="1"/>
      <c r="E71" s="1"/>
      <c r="F71" s="1"/>
      <c r="I71" s="1"/>
      <c r="J71" s="1"/>
    </row>
    <row r="72" spans="1:10" ht="12.75">
      <c r="A72" s="1"/>
      <c r="B72" s="1"/>
      <c r="C72" s="1"/>
      <c r="D72" s="1"/>
      <c r="E72" s="1"/>
      <c r="F72" s="1"/>
      <c r="I72" s="1"/>
      <c r="J72" s="1"/>
    </row>
    <row r="73" spans="1:10" ht="12.75">
      <c r="A73" s="1"/>
      <c r="B73" s="1"/>
      <c r="C73" s="1"/>
      <c r="D73" s="1"/>
      <c r="E73" s="1"/>
      <c r="F73" s="1"/>
      <c r="I73" s="1"/>
      <c r="J73" s="1"/>
    </row>
    <row r="74" spans="1:10" ht="12.75">
      <c r="A74" s="1"/>
      <c r="B74" s="1"/>
      <c r="C74" s="1"/>
      <c r="D74" s="1"/>
      <c r="E74" s="1"/>
      <c r="F74" s="1"/>
      <c r="I74" s="1"/>
      <c r="J74" s="1"/>
    </row>
    <row r="75" spans="1:10" ht="12.75">
      <c r="A75" s="1"/>
      <c r="B75" s="1"/>
      <c r="C75" s="1"/>
      <c r="D75" s="1"/>
      <c r="E75" s="1"/>
      <c r="F75" s="1"/>
      <c r="I75" s="1"/>
      <c r="J75" s="1"/>
    </row>
    <row r="76" spans="1:10" ht="12.75">
      <c r="A76" s="1"/>
      <c r="B76" s="1"/>
      <c r="C76" s="1"/>
      <c r="D76" s="1"/>
      <c r="E76" s="1"/>
      <c r="F76" s="1"/>
      <c r="I76" s="1"/>
      <c r="J76" s="1"/>
    </row>
    <row r="77" spans="1:10" ht="12.75">
      <c r="A77" s="1"/>
      <c r="B77" s="1"/>
      <c r="C77" s="1"/>
      <c r="D77" s="1"/>
      <c r="E77" s="1"/>
      <c r="F77" s="1"/>
      <c r="I77" s="1"/>
      <c r="J77" s="1"/>
    </row>
    <row r="78" spans="1:10" ht="12.75">
      <c r="A78" s="1"/>
      <c r="B78" s="1"/>
      <c r="C78" s="1"/>
      <c r="D78" s="1"/>
      <c r="E78" s="1"/>
      <c r="F78" s="1"/>
      <c r="I78" s="1"/>
      <c r="J78" s="1"/>
    </row>
    <row r="79" spans="1:10" ht="12.75">
      <c r="A79" s="1"/>
      <c r="B79" s="1"/>
      <c r="C79" s="1"/>
      <c r="D79" s="1"/>
      <c r="E79" s="1"/>
      <c r="F79" s="1"/>
      <c r="I79" s="1"/>
      <c r="J79" s="1"/>
    </row>
    <row r="80" spans="1:10" ht="12.75">
      <c r="A80" s="1"/>
      <c r="B80" s="1"/>
      <c r="C80" s="1"/>
      <c r="D80" s="1"/>
      <c r="E80" s="1"/>
      <c r="F80" s="1"/>
      <c r="I80" s="1"/>
      <c r="J80" s="1"/>
    </row>
    <row r="81" spans="1:10" ht="12.75">
      <c r="A81" s="1"/>
      <c r="B81" s="1"/>
      <c r="C81" s="1"/>
      <c r="D81" s="1"/>
      <c r="E81" s="1"/>
      <c r="F81" s="1"/>
      <c r="I81" s="1"/>
      <c r="J81" s="1"/>
    </row>
    <row r="82" spans="1:10" ht="12.75">
      <c r="A82" s="1"/>
      <c r="B82" s="1"/>
      <c r="C82" s="1"/>
      <c r="D82" s="1"/>
      <c r="E82" s="1"/>
      <c r="F82" s="1"/>
      <c r="I82" s="1"/>
      <c r="J82" s="1"/>
    </row>
    <row r="83" spans="1:10" ht="12.75">
      <c r="A83" s="1"/>
      <c r="B83" s="1"/>
      <c r="C83" s="1"/>
      <c r="D83" s="1"/>
      <c r="E83" s="1"/>
      <c r="F83" s="1"/>
      <c r="I83" s="1"/>
      <c r="J83" s="1"/>
    </row>
    <row r="84" spans="1:10" ht="12.75">
      <c r="A84" s="1"/>
      <c r="B84" s="1"/>
      <c r="C84" s="1"/>
      <c r="D84" s="1"/>
      <c r="E84" s="1"/>
      <c r="F84" s="1"/>
      <c r="I84" s="1"/>
      <c r="J84" s="1"/>
    </row>
    <row r="85" spans="1:10" ht="12.75">
      <c r="A85" s="1"/>
      <c r="B85" s="1"/>
      <c r="C85" s="1"/>
      <c r="D85" s="1"/>
      <c r="E85" s="1"/>
      <c r="F85" s="1"/>
      <c r="I85" s="1"/>
      <c r="J85" s="1"/>
    </row>
    <row r="86" spans="1:10" ht="12.75">
      <c r="A86" s="1"/>
      <c r="B86" s="1"/>
      <c r="C86" s="1"/>
      <c r="D86" s="1"/>
      <c r="E86" s="1"/>
      <c r="F86" s="1"/>
      <c r="I86" s="1"/>
      <c r="J86" s="1"/>
    </row>
    <row r="87" spans="1:10" ht="12.75">
      <c r="A87" s="1"/>
      <c r="B87" s="1"/>
      <c r="C87" s="1"/>
      <c r="D87" s="1"/>
      <c r="E87" s="1"/>
      <c r="F87" s="1"/>
      <c r="I87" s="1"/>
      <c r="J87" s="1"/>
    </row>
    <row r="88" spans="1:10" ht="12.75">
      <c r="A88" s="1"/>
      <c r="B88" s="1"/>
      <c r="C88" s="1"/>
      <c r="D88" s="1"/>
      <c r="E88" s="1"/>
      <c r="F88" s="1"/>
      <c r="I88" s="1"/>
      <c r="J88" s="1"/>
    </row>
    <row r="89" spans="1:10" ht="12.75">
      <c r="A89" s="1"/>
      <c r="B89" s="1"/>
      <c r="C89" s="1"/>
      <c r="D89" s="1"/>
      <c r="E89" s="1"/>
      <c r="F89" s="1"/>
      <c r="I89" s="1"/>
      <c r="J89" s="1"/>
    </row>
    <row r="90" spans="1:10" ht="12.75">
      <c r="A90" s="1"/>
      <c r="B90" s="1"/>
      <c r="C90" s="1"/>
      <c r="D90" s="1"/>
      <c r="E90" s="1"/>
      <c r="F90" s="1"/>
      <c r="I90" s="1"/>
      <c r="J90" s="1"/>
    </row>
    <row r="91" spans="1:10" ht="12.75">
      <c r="A91" s="1"/>
      <c r="B91" s="1"/>
      <c r="C91" s="1"/>
      <c r="D91" s="1"/>
      <c r="E91" s="1"/>
      <c r="F91" s="1"/>
      <c r="I91" s="1"/>
      <c r="J91" s="1"/>
    </row>
    <row r="92" spans="1:10" ht="12.75">
      <c r="A92" s="1"/>
      <c r="B92" s="1"/>
      <c r="C92" s="1"/>
      <c r="D92" s="1"/>
      <c r="E92" s="1"/>
      <c r="F92" s="1"/>
      <c r="I92" s="1"/>
      <c r="J92" s="1"/>
    </row>
    <row r="93" spans="1:10" ht="12.75">
      <c r="A93" s="1"/>
      <c r="B93" s="1"/>
      <c r="C93" s="1"/>
      <c r="D93" s="1"/>
      <c r="E93" s="1"/>
      <c r="F93" s="1"/>
      <c r="I93" s="1"/>
      <c r="J93" s="1"/>
    </row>
    <row r="94" spans="1:10" ht="12.75">
      <c r="A94" s="1"/>
      <c r="B94" s="1"/>
      <c r="C94" s="1"/>
      <c r="D94" s="1"/>
      <c r="E94" s="1"/>
      <c r="F94" s="1"/>
      <c r="I94" s="1"/>
      <c r="J94" s="1"/>
    </row>
    <row r="95" spans="1:10" ht="12.75">
      <c r="A95" s="1"/>
      <c r="B95" s="1"/>
      <c r="C95" s="1"/>
      <c r="D95" s="1"/>
      <c r="E95" s="1"/>
      <c r="F95" s="1"/>
      <c r="I95" s="1"/>
      <c r="J95" s="1"/>
    </row>
    <row r="96" spans="1:10" ht="12.75">
      <c r="A96" s="1"/>
      <c r="B96" s="1"/>
      <c r="C96" s="1"/>
      <c r="D96" s="1"/>
      <c r="E96" s="1"/>
      <c r="F96" s="1"/>
      <c r="I96" s="1"/>
      <c r="J96" s="1"/>
    </row>
    <row r="97" spans="1:10" ht="12.75">
      <c r="A97" s="1"/>
      <c r="B97" s="1"/>
      <c r="C97" s="1"/>
      <c r="D97" s="1"/>
      <c r="E97" s="1"/>
      <c r="F97" s="1"/>
      <c r="I97" s="1"/>
      <c r="J97" s="1"/>
    </row>
    <row r="98" spans="1:10" ht="12.75">
      <c r="A98" s="1"/>
      <c r="B98" s="1"/>
      <c r="C98" s="1"/>
      <c r="D98" s="1"/>
      <c r="E98" s="1"/>
      <c r="F98" s="1"/>
      <c r="I98" s="1"/>
      <c r="J98" s="1"/>
    </row>
    <row r="99" spans="1:10" ht="12.75">
      <c r="A99" s="1"/>
      <c r="B99" s="1"/>
      <c r="C99" s="1"/>
      <c r="D99" s="1"/>
      <c r="E99" s="1"/>
      <c r="F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I131" s="1"/>
      <c r="J131" s="1"/>
    </row>
  </sheetData>
  <sheetProtection/>
  <mergeCells count="21">
    <mergeCell ref="J50:J52"/>
    <mergeCell ref="A29:A35"/>
    <mergeCell ref="J37:J40"/>
    <mergeCell ref="B37:B40"/>
    <mergeCell ref="A36:A40"/>
    <mergeCell ref="A42:A46"/>
    <mergeCell ref="A47:A49"/>
    <mergeCell ref="G1:I1"/>
    <mergeCell ref="B3:B4"/>
    <mergeCell ref="B7:B9"/>
    <mergeCell ref="A23:A27"/>
    <mergeCell ref="B24:B27"/>
    <mergeCell ref="J24:J27"/>
    <mergeCell ref="A3:A6"/>
    <mergeCell ref="J7:J9"/>
    <mergeCell ref="B10:B13"/>
    <mergeCell ref="A20:A22"/>
    <mergeCell ref="A7:A13"/>
    <mergeCell ref="B15:B17"/>
    <mergeCell ref="B18:B19"/>
    <mergeCell ref="A14:A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alexey.volkov</cp:lastModifiedBy>
  <cp:lastPrinted>2010-09-02T11:48:30Z</cp:lastPrinted>
  <dcterms:created xsi:type="dcterms:W3CDTF">2009-07-21T10:01:02Z</dcterms:created>
  <dcterms:modified xsi:type="dcterms:W3CDTF">2010-09-09T12:08:28Z</dcterms:modified>
  <cp:category/>
  <cp:version/>
  <cp:contentType/>
  <cp:contentStatus/>
</cp:coreProperties>
</file>