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<sst xmlns="http://schemas.openxmlformats.org/spreadsheetml/2006/main" count="204" uniqueCount="143">
  <si>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</si>
  <si>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</si>
  <si>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</si>
  <si>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</si>
  <si>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</si>
  <si>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</si>
  <si>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</si>
  <si>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</si>
  <si>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</si>
  <si>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</si>
  <si>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</si>
  <si>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</si>
  <si>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шт.</t>
  </si>
  <si>
    <t>Непредвиденные расходы</t>
  </si>
  <si>
    <t>Комиссия ПРООН</t>
  </si>
  <si>
    <t>ставка</t>
  </si>
  <si>
    <t>Задача 1. Внедрение доступных энерго-эффективных технологий, позволяющих максимально экономить дрова</t>
  </si>
  <si>
    <t>Задача 2. Посадка деревьев для дров</t>
  </si>
  <si>
    <t xml:space="preserve">Мероприятие 2.1. </t>
  </si>
  <si>
    <t>Плата за консультационные услуги</t>
  </si>
  <si>
    <t>Зарплата Е.К. Ботмана</t>
  </si>
  <si>
    <t>контракт</t>
  </si>
  <si>
    <t>транспортные расходы</t>
  </si>
  <si>
    <t>транспорт</t>
  </si>
  <si>
    <t>поездка</t>
  </si>
  <si>
    <t>для Ботмана</t>
  </si>
  <si>
    <t>суточные</t>
  </si>
  <si>
    <t>дней</t>
  </si>
  <si>
    <t>Закупка саженцев</t>
  </si>
  <si>
    <t>Работа по посадке</t>
  </si>
  <si>
    <t>рабочая сила</t>
  </si>
  <si>
    <t>чел/дней</t>
  </si>
  <si>
    <t>ограждение питомника</t>
  </si>
  <si>
    <t>вырыть ров</t>
  </si>
  <si>
    <t>м</t>
  </si>
  <si>
    <t>полив</t>
  </si>
  <si>
    <t>работа по поливу</t>
  </si>
  <si>
    <t>Задача 3. Посадка насаждений фисташки в округе поселка</t>
  </si>
  <si>
    <t>Мероприятие 3.1.  Подготовка мест для посадки</t>
  </si>
  <si>
    <t>ограждение мест для посадки фисташки и миндаля</t>
  </si>
  <si>
    <t>посадка шиповника для ограды</t>
  </si>
  <si>
    <t>семена шиповника</t>
  </si>
  <si>
    <t>кг.</t>
  </si>
  <si>
    <t>посадка шиповника</t>
  </si>
  <si>
    <t>работа</t>
  </si>
  <si>
    <t>закупка саженцев</t>
  </si>
  <si>
    <t>фисташка</t>
  </si>
  <si>
    <t>миндаль</t>
  </si>
  <si>
    <t>Итого по задаче 2:</t>
  </si>
  <si>
    <t>Мероприятие 3.2. Посадка деревьев</t>
  </si>
  <si>
    <t>поездка для инструктажа</t>
  </si>
  <si>
    <t>поезка команды в куруксай на посадку</t>
  </si>
  <si>
    <t xml:space="preserve">суточные </t>
  </si>
  <si>
    <t>Мероприятие 3.3. Полив насаждений</t>
  </si>
  <si>
    <t>Мероприятие 1.1. Закупка материалов</t>
  </si>
  <si>
    <t>Закупка запасных частей</t>
  </si>
  <si>
    <t>Парабол антена</t>
  </si>
  <si>
    <t>комплект</t>
  </si>
  <si>
    <t>буржуйка</t>
  </si>
  <si>
    <t>брикетная установка</t>
  </si>
  <si>
    <t>постройка кудури</t>
  </si>
  <si>
    <t>конракт</t>
  </si>
  <si>
    <t>материалы</t>
  </si>
  <si>
    <t>металичекая плита</t>
  </si>
  <si>
    <t>саманные кирпичи</t>
  </si>
  <si>
    <t>траснпорт</t>
  </si>
  <si>
    <t>постройка печки на 2 комнаты</t>
  </si>
  <si>
    <t>постройка непальской пчки</t>
  </si>
  <si>
    <t>утепление дома</t>
  </si>
  <si>
    <t>Мероприятие 1.2 Строительство установок</t>
  </si>
  <si>
    <t>проведение тренига по строительтсву параболической печки</t>
  </si>
  <si>
    <t>работа консультантов-инструкторов</t>
  </si>
  <si>
    <t>Итого по задаче 1</t>
  </si>
  <si>
    <t>саженцы джиды</t>
  </si>
  <si>
    <t>привоз воды на тракторе</t>
  </si>
  <si>
    <t>на 2011 год на 8 Га</t>
  </si>
  <si>
    <t>на 2012 год на 37 Га</t>
  </si>
  <si>
    <t>Мероприятие 3.4 Обучение прививки посадок</t>
  </si>
  <si>
    <t>дорожные расходы для специалистов</t>
  </si>
  <si>
    <t>Задача 5. Создание условия для привлечения туристов к этому месту</t>
  </si>
  <si>
    <t>Мероприятие 5.1. Ознакомительный учебный семинар по туризму</t>
  </si>
  <si>
    <t>Итого по задаче 3:</t>
  </si>
  <si>
    <t>поездка для туроператора</t>
  </si>
  <si>
    <t>Мероприятие 5.2. Создание и оснащение туристической тропы</t>
  </si>
  <si>
    <t>работа по территории</t>
  </si>
  <si>
    <t>таблички</t>
  </si>
  <si>
    <t>шт</t>
  </si>
  <si>
    <t>Мероприятие 5.3. Проведение специализированных тренингов для принятия гостей</t>
  </si>
  <si>
    <t xml:space="preserve">Мероприятие 5.4. Привлечение тур.операторов </t>
  </si>
  <si>
    <t>поездка для представителей туристической компании</t>
  </si>
  <si>
    <t>аренда микроавтобуса</t>
  </si>
  <si>
    <t>стака</t>
  </si>
  <si>
    <t xml:space="preserve">Мероприятие 5.5. Распространение информации о проекте </t>
  </si>
  <si>
    <t>по эко тропе</t>
  </si>
  <si>
    <t>Нахождение Тараса Жуканина и Бахрома Корабоева на территории</t>
  </si>
  <si>
    <t>Итого по задаче 5:</t>
  </si>
  <si>
    <t>7 дней на 4</t>
  </si>
  <si>
    <t>Галина Михаловна, Люциан Викторович, Тимур Туляганов, Евгений Ботман</t>
  </si>
  <si>
    <t>на 2012 лето для них</t>
  </si>
  <si>
    <t>стойки для забора</t>
  </si>
  <si>
    <t>посадка и закупка карагача</t>
  </si>
  <si>
    <t>статья</t>
  </si>
  <si>
    <t>зарплата</t>
  </si>
  <si>
    <t>в месяц</t>
  </si>
  <si>
    <t>на период проекта</t>
  </si>
  <si>
    <t>поездки</t>
  </si>
  <si>
    <t>кг</t>
  </si>
  <si>
    <t>на 3 дня 5 человек</t>
  </si>
  <si>
    <t>закупка</t>
  </si>
  <si>
    <t>колючая проволка</t>
  </si>
  <si>
    <t>ограждение территории для посадки</t>
  </si>
  <si>
    <t>мастера приедут со своим инвентарем, производящими обучение</t>
  </si>
  <si>
    <t>для Юры И Валентина</t>
  </si>
  <si>
    <t>для тур операторов</t>
  </si>
  <si>
    <t>они сами за себя оплатят</t>
  </si>
  <si>
    <t>проектор</t>
  </si>
  <si>
    <t>аренда</t>
  </si>
  <si>
    <t>бензо пила</t>
  </si>
  <si>
    <t>6 жителей ССГ</t>
  </si>
  <si>
    <t>доска/флип чарт</t>
  </si>
  <si>
    <t xml:space="preserve"> с 1.05.11 по 30.09.11 для Жуканина и Корабоева</t>
  </si>
  <si>
    <t>спальники для сотрудников</t>
  </si>
  <si>
    <t>Административные расходы</t>
  </si>
  <si>
    <t>рытье ям для посадки</t>
  </si>
  <si>
    <t>на период проекта для Жуканина</t>
  </si>
  <si>
    <t>на период проекта для Корабоева</t>
  </si>
  <si>
    <t>для Жуканина и Корабоева</t>
  </si>
  <si>
    <t xml:space="preserve">публикация </t>
  </si>
  <si>
    <t>нужны налом</t>
  </si>
  <si>
    <t>с 01.04.12 по 30.08.12 для Жуканина и Корабоева</t>
  </si>
  <si>
    <t xml:space="preserve"> на следущий год</t>
  </si>
  <si>
    <t>Manpower/labor</t>
  </si>
  <si>
    <t>Contracts with suppliers</t>
  </si>
  <si>
    <t>Materials/Goods</t>
  </si>
  <si>
    <t>Travel/DSA</t>
  </si>
  <si>
    <t>Miscellaneous</t>
  </si>
  <si>
    <t>UNDP service fee</t>
  </si>
  <si>
    <t>Труд</t>
  </si>
  <si>
    <t xml:space="preserve">Контракты с поставщиками </t>
  </si>
  <si>
    <t>Материалы / Товары</t>
  </si>
  <si>
    <t>Командировочные расходы</t>
  </si>
  <si>
    <t xml:space="preserve">Комиссия ПРООН за услуги </t>
  </si>
  <si>
    <t>Итого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</si>
</sst>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$-409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 wrapText="1"/>
    </xf>
    <xf numFmtId="180" fontId="2" fillId="34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180" fontId="0" fillId="36" borderId="10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80" fontId="0" fillId="35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7" fillId="38" borderId="11" xfId="0" applyFont="1" applyFill="1" applyBorder="1" applyAlignment="1">
      <alignment horizontal="center" wrapText="1"/>
    </xf>
    <xf numFmtId="0" fontId="7" fillId="39" borderId="11" xfId="0" applyFont="1" applyFill="1" applyBorder="1" applyAlignment="1">
      <alignment horizontal="center" wrapText="1"/>
    </xf>
    <xf numFmtId="0" fontId="7" fillId="40" borderId="11" xfId="0" applyFont="1" applyFill="1" applyBorder="1" applyAlignment="1">
      <alignment horizontal="center" wrapText="1"/>
    </xf>
    <xf numFmtId="180" fontId="0" fillId="40" borderId="10" xfId="0" applyNumberFormat="1" applyFont="1" applyFill="1" applyBorder="1" applyAlignment="1">
      <alignment horizontal="center" vertical="top" wrapText="1"/>
    </xf>
    <xf numFmtId="180" fontId="7" fillId="37" borderId="10" xfId="0" applyNumberFormat="1" applyFont="1" applyFill="1" applyBorder="1" applyAlignment="1">
      <alignment horizontal="center" vertical="top" wrapText="1"/>
    </xf>
    <xf numFmtId="180" fontId="0" fillId="37" borderId="10" xfId="0" applyNumberFormat="1" applyFill="1" applyBorder="1" applyAlignment="1">
      <alignment vertical="center" wrapText="1"/>
    </xf>
    <xf numFmtId="180" fontId="0" fillId="40" borderId="10" xfId="0" applyNumberFormat="1" applyFill="1" applyBorder="1" applyAlignment="1">
      <alignment vertical="center" wrapText="1"/>
    </xf>
    <xf numFmtId="180" fontId="0" fillId="39" borderId="10" xfId="0" applyNumberFormat="1" applyFill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20" borderId="10" xfId="0" applyNumberFormat="1" applyFont="1" applyFill="1" applyBorder="1" applyAlignment="1">
      <alignment horizontal="center" vertical="top" wrapText="1"/>
    </xf>
    <xf numFmtId="180" fontId="7" fillId="20" borderId="10" xfId="0" applyNumberFormat="1" applyFont="1" applyFill="1" applyBorder="1" applyAlignment="1">
      <alignment horizontal="center" vertical="top" wrapText="1"/>
    </xf>
    <xf numFmtId="180" fontId="0" fillId="20" borderId="10" xfId="0" applyNumberFormat="1" applyFill="1" applyBorder="1" applyAlignment="1">
      <alignment vertical="center" wrapText="1"/>
    </xf>
    <xf numFmtId="180" fontId="0" fillId="22" borderId="10" xfId="0" applyNumberForma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180" fontId="0" fillId="2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9.8515625" style="1" customWidth="1"/>
    <col min="2" max="2" width="18.421875" style="1" customWidth="1"/>
    <col min="3" max="3" width="18.00390625" style="1" customWidth="1"/>
    <col min="4" max="4" width="11.140625" style="1" customWidth="1"/>
    <col min="5" max="5" width="10.8515625" style="1" bestFit="1" customWidth="1"/>
    <col min="6" max="6" width="10.140625" style="1" customWidth="1"/>
    <col min="7" max="8" width="10.140625" style="1" bestFit="1" customWidth="1"/>
    <col min="9" max="9" width="10.140625" style="1" customWidth="1"/>
    <col min="10" max="10" width="26.7109375" style="1" customWidth="1"/>
    <col min="11" max="11" width="73.421875" style="1" customWidth="1"/>
    <col min="12" max="16384" width="9.140625" style="1" customWidth="1"/>
  </cols>
  <sheetData>
    <row r="1" spans="7:9" ht="12.75">
      <c r="G1" s="51" t="s">
        <v>5</v>
      </c>
      <c r="H1" s="51"/>
      <c r="I1" s="51"/>
    </row>
    <row r="2" spans="1:10" ht="38.25">
      <c r="A2" s="3" t="s">
        <v>10</v>
      </c>
      <c r="B2" s="3" t="s">
        <v>0</v>
      </c>
      <c r="C2" s="3" t="s">
        <v>4</v>
      </c>
      <c r="D2" s="3" t="s">
        <v>1</v>
      </c>
      <c r="E2" s="3" t="s">
        <v>2</v>
      </c>
      <c r="F2" s="3" t="s">
        <v>3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2.75" customHeight="1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42.75" customHeight="1">
      <c r="A4" s="53" t="s">
        <v>54</v>
      </c>
      <c r="B4" s="4" t="s">
        <v>55</v>
      </c>
      <c r="C4" s="4" t="s">
        <v>56</v>
      </c>
      <c r="D4" s="5" t="s">
        <v>57</v>
      </c>
      <c r="E4" s="5">
        <v>10</v>
      </c>
      <c r="F4" s="10">
        <f>52000/2380</f>
        <v>21.84873949579832</v>
      </c>
      <c r="G4" s="10"/>
      <c r="H4" s="54">
        <f>F4*E4</f>
        <v>218.4873949579832</v>
      </c>
      <c r="I4" s="10">
        <f>G4+H4</f>
        <v>218.4873949579832</v>
      </c>
      <c r="J4" s="6" t="s">
        <v>111</v>
      </c>
    </row>
    <row r="5" spans="1:10" ht="12.75">
      <c r="A5" s="53"/>
      <c r="B5" s="4"/>
      <c r="C5" s="4" t="s">
        <v>58</v>
      </c>
      <c r="D5" s="5" t="s">
        <v>57</v>
      </c>
      <c r="E5" s="5">
        <v>5</v>
      </c>
      <c r="F5" s="10">
        <v>45</v>
      </c>
      <c r="G5" s="10"/>
      <c r="H5" s="54">
        <f>F5*E5</f>
        <v>225</v>
      </c>
      <c r="I5" s="10">
        <f aca="true" t="shared" si="0" ref="I5:I14">G5+H5</f>
        <v>225</v>
      </c>
      <c r="J5" s="6"/>
    </row>
    <row r="6" spans="1:10" ht="25.5">
      <c r="A6" s="53"/>
      <c r="B6" s="4"/>
      <c r="C6" s="4" t="s">
        <v>59</v>
      </c>
      <c r="D6" s="5" t="s">
        <v>57</v>
      </c>
      <c r="E6" s="23">
        <v>5</v>
      </c>
      <c r="F6" s="10">
        <f>60000/2380</f>
        <v>25.210084033613445</v>
      </c>
      <c r="G6" s="10"/>
      <c r="H6" s="54">
        <f>F6*E6</f>
        <v>126.05042016806722</v>
      </c>
      <c r="I6" s="10">
        <f t="shared" si="0"/>
        <v>126.05042016806722</v>
      </c>
      <c r="J6" s="6"/>
    </row>
    <row r="7" spans="1:10" ht="12.75">
      <c r="A7" s="13"/>
      <c r="B7" s="4" t="s">
        <v>60</v>
      </c>
      <c r="C7" s="4" t="s">
        <v>44</v>
      </c>
      <c r="D7" s="5" t="s">
        <v>61</v>
      </c>
      <c r="E7" s="23">
        <v>1</v>
      </c>
      <c r="F7" s="10">
        <v>300</v>
      </c>
      <c r="G7" s="10"/>
      <c r="H7" s="59">
        <f>F7</f>
        <v>300</v>
      </c>
      <c r="I7" s="10">
        <f t="shared" si="0"/>
        <v>300</v>
      </c>
      <c r="J7" s="18"/>
    </row>
    <row r="8" spans="1:10" ht="12.75">
      <c r="A8" s="13"/>
      <c r="B8" s="4"/>
      <c r="C8" s="4" t="s">
        <v>65</v>
      </c>
      <c r="D8" s="5" t="s">
        <v>15</v>
      </c>
      <c r="E8" s="23">
        <v>1</v>
      </c>
      <c r="F8" s="10">
        <v>60</v>
      </c>
      <c r="G8" s="36">
        <f>E8*F8</f>
        <v>60</v>
      </c>
      <c r="H8" s="10">
        <v>0</v>
      </c>
      <c r="I8" s="10">
        <f t="shared" si="0"/>
        <v>60</v>
      </c>
      <c r="J8" s="18"/>
    </row>
    <row r="9" spans="1:10" ht="12.75">
      <c r="A9" s="13"/>
      <c r="B9" s="4"/>
      <c r="C9" s="4" t="s">
        <v>26</v>
      </c>
      <c r="D9" s="5" t="s">
        <v>27</v>
      </c>
      <c r="E9" s="30">
        <v>7</v>
      </c>
      <c r="F9" s="10">
        <v>15</v>
      </c>
      <c r="G9" s="36">
        <f>E9*F9*2</f>
        <v>210</v>
      </c>
      <c r="H9" s="10">
        <v>0</v>
      </c>
      <c r="I9" s="10">
        <f t="shared" si="0"/>
        <v>210</v>
      </c>
      <c r="J9" s="18"/>
    </row>
    <row r="10" spans="1:10" ht="12.75">
      <c r="A10" s="11"/>
      <c r="B10" s="4" t="s">
        <v>62</v>
      </c>
      <c r="C10" s="19" t="s">
        <v>63</v>
      </c>
      <c r="D10" s="5" t="s">
        <v>57</v>
      </c>
      <c r="E10" s="5">
        <v>1</v>
      </c>
      <c r="F10" s="10"/>
      <c r="G10" s="20"/>
      <c r="H10" s="55">
        <v>30</v>
      </c>
      <c r="I10" s="10">
        <f t="shared" si="0"/>
        <v>30</v>
      </c>
      <c r="J10" s="11"/>
    </row>
    <row r="11" spans="1:10" ht="12.75">
      <c r="A11" s="11"/>
      <c r="B11" s="7"/>
      <c r="C11" s="4" t="s">
        <v>64</v>
      </c>
      <c r="D11" s="5"/>
      <c r="E11" s="5"/>
      <c r="F11" s="10"/>
      <c r="G11" s="20"/>
      <c r="H11" s="55">
        <v>25</v>
      </c>
      <c r="I11" s="10">
        <f t="shared" si="0"/>
        <v>25</v>
      </c>
      <c r="J11" s="11"/>
    </row>
    <row r="12" spans="1:10" ht="25.5">
      <c r="A12" s="11"/>
      <c r="B12" s="4" t="s">
        <v>66</v>
      </c>
      <c r="C12" s="4" t="s">
        <v>64</v>
      </c>
      <c r="D12" s="5"/>
      <c r="E12" s="5"/>
      <c r="F12" s="10"/>
      <c r="G12" s="20"/>
      <c r="H12" s="55">
        <v>50</v>
      </c>
      <c r="I12" s="10">
        <f t="shared" si="0"/>
        <v>50</v>
      </c>
      <c r="J12" s="15"/>
    </row>
    <row r="13" spans="1:10" ht="25.5">
      <c r="A13" s="11"/>
      <c r="B13" s="4" t="s">
        <v>67</v>
      </c>
      <c r="C13" s="4" t="s">
        <v>64</v>
      </c>
      <c r="D13" s="5"/>
      <c r="E13" s="5"/>
      <c r="F13" s="10"/>
      <c r="G13" s="20"/>
      <c r="H13" s="55">
        <v>50</v>
      </c>
      <c r="I13" s="10">
        <f t="shared" si="0"/>
        <v>50</v>
      </c>
      <c r="J13" s="8"/>
    </row>
    <row r="14" spans="1:10" ht="12.75">
      <c r="A14" s="11"/>
      <c r="B14" s="4" t="s">
        <v>68</v>
      </c>
      <c r="C14" s="4"/>
      <c r="D14" s="5"/>
      <c r="E14" s="5"/>
      <c r="F14" s="10"/>
      <c r="G14" s="20"/>
      <c r="H14" s="55">
        <v>700</v>
      </c>
      <c r="I14" s="10">
        <f t="shared" si="0"/>
        <v>700</v>
      </c>
      <c r="J14" s="8"/>
    </row>
    <row r="15" spans="1:10" ht="51">
      <c r="A15" s="11" t="s">
        <v>69</v>
      </c>
      <c r="B15" s="4" t="s">
        <v>70</v>
      </c>
      <c r="C15" s="4" t="s">
        <v>71</v>
      </c>
      <c r="D15" s="5" t="s">
        <v>61</v>
      </c>
      <c r="E15" s="5">
        <v>2</v>
      </c>
      <c r="F15" s="10">
        <v>750</v>
      </c>
      <c r="G15" s="37">
        <f>F15*E15</f>
        <v>1500</v>
      </c>
      <c r="H15" s="20"/>
      <c r="I15" s="10">
        <f>G15</f>
        <v>1500</v>
      </c>
      <c r="J15" s="8" t="s">
        <v>112</v>
      </c>
    </row>
    <row r="16" spans="1:10" ht="14.25" customHeight="1">
      <c r="A16" s="49" t="s">
        <v>72</v>
      </c>
      <c r="B16" s="49"/>
      <c r="C16" s="49"/>
      <c r="D16" s="49"/>
      <c r="E16" s="49"/>
      <c r="F16" s="49"/>
      <c r="G16" s="9">
        <f>SUM(G4:G15)</f>
        <v>1770</v>
      </c>
      <c r="H16" s="9">
        <f>SUM(H4:H15)</f>
        <v>1724.5378151260504</v>
      </c>
      <c r="I16" s="9">
        <f>SUM(I4:I15)</f>
        <v>3494.53781512605</v>
      </c>
      <c r="J16" s="17"/>
    </row>
    <row r="17" spans="1:10" ht="12.75" customHeight="1">
      <c r="A17" s="50" t="s">
        <v>17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38.25">
      <c r="A18" s="14" t="s">
        <v>18</v>
      </c>
      <c r="B18" s="14" t="s">
        <v>19</v>
      </c>
      <c r="C18" s="14" t="s">
        <v>20</v>
      </c>
      <c r="D18" s="14" t="s">
        <v>21</v>
      </c>
      <c r="E18" s="28">
        <v>1</v>
      </c>
      <c r="F18" s="27">
        <v>200</v>
      </c>
      <c r="G18" s="38">
        <v>200</v>
      </c>
      <c r="H18" s="27">
        <v>0</v>
      </c>
      <c r="I18" s="27">
        <f aca="true" t="shared" si="1" ref="I18:I24">G18+H18</f>
        <v>200</v>
      </c>
      <c r="J18" s="14"/>
    </row>
    <row r="19" spans="1:10" ht="25.5">
      <c r="A19" s="14"/>
      <c r="B19" s="14"/>
      <c r="C19" s="14" t="s">
        <v>22</v>
      </c>
      <c r="D19" s="14" t="s">
        <v>24</v>
      </c>
      <c r="E19" s="28">
        <v>2</v>
      </c>
      <c r="F19" s="27">
        <v>60</v>
      </c>
      <c r="G19" s="39">
        <f>E19*F19</f>
        <v>120</v>
      </c>
      <c r="H19" s="27">
        <v>0</v>
      </c>
      <c r="I19" s="27">
        <f t="shared" si="1"/>
        <v>120</v>
      </c>
      <c r="J19" s="14" t="s">
        <v>25</v>
      </c>
    </row>
    <row r="20" spans="1:10" ht="12.75">
      <c r="A20" s="14"/>
      <c r="B20" s="14"/>
      <c r="C20" s="14" t="s">
        <v>26</v>
      </c>
      <c r="D20" s="14" t="s">
        <v>27</v>
      </c>
      <c r="E20" s="28">
        <f>2*2</f>
        <v>4</v>
      </c>
      <c r="F20" s="27">
        <v>20</v>
      </c>
      <c r="G20" s="39">
        <f>E20*F20</f>
        <v>80</v>
      </c>
      <c r="H20" s="27">
        <v>0</v>
      </c>
      <c r="I20" s="27">
        <f t="shared" si="1"/>
        <v>80</v>
      </c>
      <c r="J20" s="14"/>
    </row>
    <row r="21" spans="1:10" ht="12.75">
      <c r="A21" s="14"/>
      <c r="B21" s="14" t="s">
        <v>28</v>
      </c>
      <c r="C21" s="14" t="s">
        <v>73</v>
      </c>
      <c r="D21" s="14" t="s">
        <v>12</v>
      </c>
      <c r="E21" s="28">
        <v>3400</v>
      </c>
      <c r="F21" s="27">
        <v>0.4</v>
      </c>
      <c r="G21" s="40">
        <f>E21*F21</f>
        <v>1360</v>
      </c>
      <c r="H21" s="27"/>
      <c r="I21" s="27">
        <f t="shared" si="1"/>
        <v>1360</v>
      </c>
      <c r="J21" s="29"/>
    </row>
    <row r="22" spans="1:10" ht="12.75">
      <c r="A22" s="14"/>
      <c r="B22" s="14" t="s">
        <v>29</v>
      </c>
      <c r="C22" s="14" t="s">
        <v>30</v>
      </c>
      <c r="D22" s="14" t="s">
        <v>31</v>
      </c>
      <c r="E22" s="28">
        <f>10*7</f>
        <v>70</v>
      </c>
      <c r="F22" s="27">
        <f>15000/1650</f>
        <v>9.090909090909092</v>
      </c>
      <c r="G22" s="27">
        <v>0</v>
      </c>
      <c r="H22" s="57">
        <f>E22*F22</f>
        <v>636.3636363636364</v>
      </c>
      <c r="I22" s="27">
        <f t="shared" si="1"/>
        <v>636.3636363636364</v>
      </c>
      <c r="J22" s="29"/>
    </row>
    <row r="23" spans="1:10" ht="25.5">
      <c r="A23" s="14"/>
      <c r="B23" s="14" t="s">
        <v>32</v>
      </c>
      <c r="C23" s="14" t="s">
        <v>33</v>
      </c>
      <c r="D23" s="14" t="s">
        <v>34</v>
      </c>
      <c r="E23" s="28">
        <v>400</v>
      </c>
      <c r="F23" s="27">
        <v>5</v>
      </c>
      <c r="G23" s="27">
        <v>0</v>
      </c>
      <c r="H23" s="56">
        <f>E23*F23</f>
        <v>2000</v>
      </c>
      <c r="I23" s="27">
        <f t="shared" si="1"/>
        <v>2000</v>
      </c>
      <c r="J23" s="14"/>
    </row>
    <row r="24" spans="1:10" ht="12.75">
      <c r="A24" s="14"/>
      <c r="B24" s="14" t="s">
        <v>35</v>
      </c>
      <c r="C24" s="14" t="s">
        <v>36</v>
      </c>
      <c r="D24" s="14" t="s">
        <v>31</v>
      </c>
      <c r="E24" s="28">
        <v>30</v>
      </c>
      <c r="F24" s="27">
        <f>F22</f>
        <v>9.090909090909092</v>
      </c>
      <c r="G24" s="27">
        <v>0</v>
      </c>
      <c r="H24" s="57">
        <f>E24*F24</f>
        <v>272.72727272727275</v>
      </c>
      <c r="I24" s="27">
        <f t="shared" si="1"/>
        <v>272.72727272727275</v>
      </c>
      <c r="J24" s="14"/>
    </row>
    <row r="25" spans="1:10" ht="46.5" customHeight="1">
      <c r="A25" s="14"/>
      <c r="B25" s="14" t="s">
        <v>108</v>
      </c>
      <c r="C25" s="14" t="s">
        <v>117</v>
      </c>
      <c r="D25" s="14" t="s">
        <v>86</v>
      </c>
      <c r="E25" s="28">
        <v>1</v>
      </c>
      <c r="F25" s="27">
        <v>150</v>
      </c>
      <c r="G25" s="40">
        <f>F25*E25</f>
        <v>150</v>
      </c>
      <c r="H25" s="27"/>
      <c r="I25" s="27">
        <f>G25</f>
        <v>150</v>
      </c>
      <c r="J25" s="28"/>
    </row>
    <row r="26" spans="1:10" ht="14.25" customHeight="1">
      <c r="A26" s="49" t="s">
        <v>48</v>
      </c>
      <c r="B26" s="49"/>
      <c r="C26" s="49"/>
      <c r="D26" s="49"/>
      <c r="E26" s="49"/>
      <c r="F26" s="49"/>
      <c r="G26" s="9">
        <f>SUM(G18:G25)</f>
        <v>1910</v>
      </c>
      <c r="H26" s="9">
        <f>SUM(H18:H25)</f>
        <v>2909.090909090909</v>
      </c>
      <c r="I26" s="9">
        <f>H26+G26</f>
        <v>4819.090909090909</v>
      </c>
      <c r="J26" s="8"/>
    </row>
    <row r="27" spans="1:10" ht="14.25" customHeight="1">
      <c r="A27" s="52" t="s">
        <v>37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51">
      <c r="A28" s="11" t="s">
        <v>38</v>
      </c>
      <c r="B28" s="11" t="s">
        <v>39</v>
      </c>
      <c r="C28" s="14" t="s">
        <v>33</v>
      </c>
      <c r="D28" s="14" t="s">
        <v>34</v>
      </c>
      <c r="E28" s="28">
        <v>2700</v>
      </c>
      <c r="F28" s="27">
        <v>5</v>
      </c>
      <c r="G28" s="12">
        <v>0</v>
      </c>
      <c r="H28" s="57">
        <f>E28*F28</f>
        <v>13500</v>
      </c>
      <c r="I28" s="12">
        <f aca="true" t="shared" si="2" ref="I28:I36">G28+H28</f>
        <v>13500</v>
      </c>
      <c r="J28" s="8"/>
    </row>
    <row r="29" spans="1:10" ht="38.25">
      <c r="A29" s="8"/>
      <c r="B29" s="8" t="s">
        <v>110</v>
      </c>
      <c r="C29" s="14" t="s">
        <v>109</v>
      </c>
      <c r="D29" s="14" t="s">
        <v>106</v>
      </c>
      <c r="E29" s="28">
        <v>500</v>
      </c>
      <c r="F29" s="27">
        <v>1.87</v>
      </c>
      <c r="G29" s="40">
        <f>F29*E29</f>
        <v>935</v>
      </c>
      <c r="H29" s="12"/>
      <c r="I29" s="12">
        <f>G29</f>
        <v>935</v>
      </c>
      <c r="J29" s="8"/>
    </row>
    <row r="30" spans="1:10" ht="25.5">
      <c r="A30" s="11"/>
      <c r="B30" s="11" t="s">
        <v>40</v>
      </c>
      <c r="C30" s="11" t="s">
        <v>41</v>
      </c>
      <c r="D30" s="11" t="s">
        <v>42</v>
      </c>
      <c r="E30" s="11">
        <v>100</v>
      </c>
      <c r="F30" s="16">
        <v>1</v>
      </c>
      <c r="G30" s="12"/>
      <c r="H30" s="56">
        <f>E30*F30</f>
        <v>100</v>
      </c>
      <c r="I30" s="12">
        <f t="shared" si="2"/>
        <v>100</v>
      </c>
      <c r="J30" s="15"/>
    </row>
    <row r="31" spans="1:10" ht="25.5">
      <c r="A31" s="11"/>
      <c r="B31" s="8"/>
      <c r="C31" s="11" t="s">
        <v>43</v>
      </c>
      <c r="D31" s="11" t="s">
        <v>31</v>
      </c>
      <c r="E31" s="11">
        <v>20</v>
      </c>
      <c r="F31" s="16">
        <v>9.09</v>
      </c>
      <c r="G31" s="12"/>
      <c r="H31" s="57">
        <f>E31*F31</f>
        <v>181.8</v>
      </c>
      <c r="I31" s="12">
        <f t="shared" si="2"/>
        <v>181.8</v>
      </c>
      <c r="J31" s="8"/>
    </row>
    <row r="32" spans="1:10" ht="25.5">
      <c r="A32" s="8"/>
      <c r="B32" s="11" t="s">
        <v>123</v>
      </c>
      <c r="C32" s="11" t="s">
        <v>44</v>
      </c>
      <c r="D32" s="11" t="s">
        <v>31</v>
      </c>
      <c r="E32" s="8">
        <f>2*27</f>
        <v>54</v>
      </c>
      <c r="F32" s="12">
        <f>F22</f>
        <v>9.090909090909092</v>
      </c>
      <c r="G32" s="12">
        <v>0</v>
      </c>
      <c r="H32" s="57">
        <f>E32*F32</f>
        <v>490.90909090909093</v>
      </c>
      <c r="I32" s="12">
        <f t="shared" si="2"/>
        <v>490.90909090909093</v>
      </c>
      <c r="J32" s="8"/>
    </row>
    <row r="33" spans="1:10" ht="12.75">
      <c r="A33" s="8"/>
      <c r="B33" s="11" t="s">
        <v>45</v>
      </c>
      <c r="C33" s="11" t="s">
        <v>46</v>
      </c>
      <c r="D33" s="11" t="s">
        <v>12</v>
      </c>
      <c r="E33" s="8">
        <f>278*27</f>
        <v>7506</v>
      </c>
      <c r="F33" s="12">
        <f>700/1650</f>
        <v>0.42424242424242425</v>
      </c>
      <c r="G33" s="38">
        <f>(E33*F33)/2</f>
        <v>1592.1818181818182</v>
      </c>
      <c r="H33" s="56">
        <f>(E33*F33)/2</f>
        <v>1592.1818181818182</v>
      </c>
      <c r="I33" s="12">
        <f t="shared" si="2"/>
        <v>3184.3636363636365</v>
      </c>
      <c r="J33" s="8" t="s">
        <v>128</v>
      </c>
    </row>
    <row r="34" spans="1:10" ht="12.75">
      <c r="A34" s="8"/>
      <c r="B34" s="8"/>
      <c r="C34" s="11" t="s">
        <v>47</v>
      </c>
      <c r="D34" s="11" t="s">
        <v>12</v>
      </c>
      <c r="E34" s="8">
        <f>278*27</f>
        <v>7506</v>
      </c>
      <c r="F34" s="12">
        <v>1.5</v>
      </c>
      <c r="G34" s="40">
        <f>(E34*F34)/2</f>
        <v>5629.5</v>
      </c>
      <c r="H34" s="56">
        <f>(E34*F34)/2</f>
        <v>5629.5</v>
      </c>
      <c r="I34" s="12">
        <f t="shared" si="2"/>
        <v>11259</v>
      </c>
      <c r="J34" s="8"/>
    </row>
    <row r="35" spans="1:10" ht="25.5">
      <c r="A35" s="11" t="s">
        <v>49</v>
      </c>
      <c r="B35" s="11" t="s">
        <v>50</v>
      </c>
      <c r="C35" s="11" t="s">
        <v>23</v>
      </c>
      <c r="D35" s="11" t="s">
        <v>15</v>
      </c>
      <c r="E35" s="8">
        <v>6</v>
      </c>
      <c r="F35" s="12">
        <v>30</v>
      </c>
      <c r="G35" s="39">
        <f>E35*F35</f>
        <v>180</v>
      </c>
      <c r="H35" s="12">
        <v>0</v>
      </c>
      <c r="I35" s="12">
        <f t="shared" si="2"/>
        <v>180</v>
      </c>
      <c r="J35" s="11" t="s">
        <v>118</v>
      </c>
    </row>
    <row r="36" spans="1:10" ht="12.75">
      <c r="A36" s="8"/>
      <c r="B36" s="8"/>
      <c r="C36" s="11" t="s">
        <v>26</v>
      </c>
      <c r="D36" s="11" t="s">
        <v>15</v>
      </c>
      <c r="E36" s="8">
        <v>6</v>
      </c>
      <c r="F36" s="12">
        <v>15</v>
      </c>
      <c r="G36" s="39">
        <f>E36*F36</f>
        <v>90</v>
      </c>
      <c r="H36" s="12">
        <v>0</v>
      </c>
      <c r="I36" s="12">
        <f t="shared" si="2"/>
        <v>90</v>
      </c>
      <c r="J36" s="8"/>
    </row>
    <row r="37" spans="1:10" ht="38.25">
      <c r="A37" s="8"/>
      <c r="B37" s="11" t="s">
        <v>51</v>
      </c>
      <c r="C37" s="11" t="s">
        <v>23</v>
      </c>
      <c r="D37" s="11" t="s">
        <v>15</v>
      </c>
      <c r="E37" s="8">
        <v>4</v>
      </c>
      <c r="F37" s="12">
        <v>60</v>
      </c>
      <c r="G37" s="39">
        <f>E37*F37</f>
        <v>240</v>
      </c>
      <c r="H37" s="12"/>
      <c r="I37" s="12">
        <f>G37+H37</f>
        <v>240</v>
      </c>
      <c r="J37" s="8" t="s">
        <v>97</v>
      </c>
    </row>
    <row r="38" spans="1:10" ht="12.75">
      <c r="A38" s="8"/>
      <c r="B38" s="8"/>
      <c r="C38" s="11" t="s">
        <v>52</v>
      </c>
      <c r="D38" s="11" t="s">
        <v>15</v>
      </c>
      <c r="E38" s="8" t="s">
        <v>96</v>
      </c>
      <c r="F38" s="12">
        <v>20</v>
      </c>
      <c r="G38" s="39">
        <f>F38*28</f>
        <v>560</v>
      </c>
      <c r="H38" s="12"/>
      <c r="I38" s="12">
        <f>G38+H38</f>
        <v>560</v>
      </c>
      <c r="J38" s="8"/>
    </row>
    <row r="39" spans="1:10" ht="26.25" customHeight="1">
      <c r="A39" s="11" t="s">
        <v>53</v>
      </c>
      <c r="B39" s="8" t="s">
        <v>74</v>
      </c>
      <c r="C39" s="14" t="s">
        <v>35</v>
      </c>
      <c r="D39" s="11" t="s">
        <v>15</v>
      </c>
      <c r="E39" s="8">
        <v>16</v>
      </c>
      <c r="F39" s="12">
        <v>22</v>
      </c>
      <c r="G39" s="12"/>
      <c r="H39" s="57">
        <f>E39*F39</f>
        <v>352</v>
      </c>
      <c r="I39" s="12">
        <f>H39</f>
        <v>352</v>
      </c>
      <c r="J39" s="8" t="s">
        <v>75</v>
      </c>
    </row>
    <row r="40" spans="1:10" ht="26.25" customHeight="1">
      <c r="A40" s="8"/>
      <c r="B40" s="8" t="s">
        <v>74</v>
      </c>
      <c r="C40" s="14" t="s">
        <v>35</v>
      </c>
      <c r="D40" s="11" t="s">
        <v>15</v>
      </c>
      <c r="E40" s="8">
        <v>43</v>
      </c>
      <c r="F40" s="12">
        <v>22</v>
      </c>
      <c r="G40" s="12"/>
      <c r="H40" s="57">
        <f>E40*F40</f>
        <v>946</v>
      </c>
      <c r="I40" s="12">
        <f>H40</f>
        <v>946</v>
      </c>
      <c r="J40" s="8" t="s">
        <v>76</v>
      </c>
    </row>
    <row r="41" spans="1:10" ht="26.25" customHeight="1">
      <c r="A41" s="8" t="s">
        <v>77</v>
      </c>
      <c r="B41" s="8" t="s">
        <v>78</v>
      </c>
      <c r="C41" s="14" t="s">
        <v>23</v>
      </c>
      <c r="D41" s="11" t="s">
        <v>15</v>
      </c>
      <c r="E41" s="8">
        <v>4</v>
      </c>
      <c r="F41" s="12">
        <v>60</v>
      </c>
      <c r="G41" s="39">
        <f>E41*F41</f>
        <v>240</v>
      </c>
      <c r="H41" s="12"/>
      <c r="I41" s="12">
        <f>G41</f>
        <v>240</v>
      </c>
      <c r="J41" s="8" t="s">
        <v>97</v>
      </c>
    </row>
    <row r="42" spans="1:10" ht="14.25" customHeight="1">
      <c r="A42" s="8"/>
      <c r="B42" s="8"/>
      <c r="C42" s="14" t="s">
        <v>26</v>
      </c>
      <c r="D42" s="11" t="s">
        <v>15</v>
      </c>
      <c r="E42" s="8" t="s">
        <v>96</v>
      </c>
      <c r="F42" s="12">
        <v>20</v>
      </c>
      <c r="G42" s="39">
        <f>F42*28</f>
        <v>560</v>
      </c>
      <c r="H42" s="12"/>
      <c r="I42" s="12">
        <f>G42</f>
        <v>560</v>
      </c>
      <c r="J42" s="8" t="s">
        <v>98</v>
      </c>
    </row>
    <row r="43" spans="1:10" ht="12.75">
      <c r="A43" s="49" t="s">
        <v>81</v>
      </c>
      <c r="B43" s="49"/>
      <c r="C43" s="49"/>
      <c r="D43" s="49"/>
      <c r="E43" s="49"/>
      <c r="F43" s="49"/>
      <c r="G43" s="9">
        <f>SUM(G28:G42)</f>
        <v>10026.681818181818</v>
      </c>
      <c r="H43" s="9">
        <f>SUM(H28:H42)</f>
        <v>22792.390909090907</v>
      </c>
      <c r="I43" s="9">
        <f>H43+G43</f>
        <v>32819.07272727272</v>
      </c>
      <c r="J43" s="8"/>
    </row>
    <row r="44" spans="1:10" ht="12.75">
      <c r="A44" s="43" t="s">
        <v>79</v>
      </c>
      <c r="B44" s="44"/>
      <c r="C44" s="44"/>
      <c r="D44" s="44"/>
      <c r="E44" s="44"/>
      <c r="F44" s="44"/>
      <c r="G44" s="44"/>
      <c r="H44" s="44"/>
      <c r="I44" s="44"/>
      <c r="J44" s="45"/>
    </row>
    <row r="45" spans="1:10" ht="51">
      <c r="A45" s="8" t="s">
        <v>80</v>
      </c>
      <c r="B45" s="8" t="s">
        <v>82</v>
      </c>
      <c r="C45" s="11" t="s">
        <v>23</v>
      </c>
      <c r="D45" s="11" t="s">
        <v>15</v>
      </c>
      <c r="E45" s="8">
        <v>2</v>
      </c>
      <c r="F45" s="12">
        <v>30</v>
      </c>
      <c r="G45" s="39">
        <f>F45*4</f>
        <v>120</v>
      </c>
      <c r="H45" s="12"/>
      <c r="I45" s="12">
        <f>G45</f>
        <v>120</v>
      </c>
      <c r="J45" s="8" t="s">
        <v>113</v>
      </c>
    </row>
    <row r="46" spans="1:10" ht="12.75">
      <c r="A46" s="8"/>
      <c r="B46" s="8"/>
      <c r="C46" s="11" t="s">
        <v>26</v>
      </c>
      <c r="D46" s="11" t="s">
        <v>15</v>
      </c>
      <c r="E46" s="8">
        <v>7</v>
      </c>
      <c r="F46" s="12">
        <v>20</v>
      </c>
      <c r="G46" s="12"/>
      <c r="H46" s="58">
        <f>F46*E46</f>
        <v>140</v>
      </c>
      <c r="I46" s="12">
        <f>H46</f>
        <v>140</v>
      </c>
      <c r="J46" s="8" t="s">
        <v>114</v>
      </c>
    </row>
    <row r="47" spans="1:10" ht="51">
      <c r="A47" s="8" t="s">
        <v>83</v>
      </c>
      <c r="B47" s="8" t="s">
        <v>93</v>
      </c>
      <c r="C47" s="11" t="s">
        <v>100</v>
      </c>
      <c r="D47" s="11" t="s">
        <v>86</v>
      </c>
      <c r="E47" s="8">
        <v>1000</v>
      </c>
      <c r="F47" s="12">
        <v>3</v>
      </c>
      <c r="G47" s="40">
        <f>F47*E47</f>
        <v>3000</v>
      </c>
      <c r="H47" s="12"/>
      <c r="I47" s="12">
        <f>G47</f>
        <v>3000</v>
      </c>
      <c r="J47" s="14"/>
    </row>
    <row r="48" spans="1:10" ht="25.5">
      <c r="A48" s="8"/>
      <c r="B48" s="8"/>
      <c r="C48" s="11" t="s">
        <v>84</v>
      </c>
      <c r="D48" s="11" t="s">
        <v>31</v>
      </c>
      <c r="E48" s="8">
        <v>30</v>
      </c>
      <c r="F48" s="12">
        <v>9.09</v>
      </c>
      <c r="G48" s="12">
        <v>0</v>
      </c>
      <c r="H48" s="57">
        <f>E48*F48</f>
        <v>272.7</v>
      </c>
      <c r="I48" s="12">
        <f>G48+H48</f>
        <v>272.7</v>
      </c>
      <c r="J48" s="25"/>
    </row>
    <row r="49" spans="1:10" ht="12.75">
      <c r="A49" s="8"/>
      <c r="B49" s="8"/>
      <c r="C49" s="11" t="s">
        <v>99</v>
      </c>
      <c r="D49" s="11" t="s">
        <v>86</v>
      </c>
      <c r="E49" s="8">
        <v>200</v>
      </c>
      <c r="F49" s="12">
        <v>5</v>
      </c>
      <c r="G49" s="12">
        <v>0</v>
      </c>
      <c r="H49" s="56">
        <f>E49*F49</f>
        <v>1000</v>
      </c>
      <c r="I49" s="12">
        <f>G49+H49</f>
        <v>1000</v>
      </c>
      <c r="J49" s="8"/>
    </row>
    <row r="50" spans="1:10" ht="12.75">
      <c r="A50" s="8"/>
      <c r="B50" s="8"/>
      <c r="C50" s="11" t="s">
        <v>85</v>
      </c>
      <c r="D50" s="11" t="s">
        <v>86</v>
      </c>
      <c r="E50" s="8">
        <v>5</v>
      </c>
      <c r="F50" s="12">
        <v>33.3</v>
      </c>
      <c r="G50" s="40">
        <f>E50*F50</f>
        <v>166.5</v>
      </c>
      <c r="H50" s="12">
        <v>0</v>
      </c>
      <c r="I50" s="12">
        <f>G50+H50</f>
        <v>166.5</v>
      </c>
      <c r="J50" s="8"/>
    </row>
    <row r="51" spans="1:10" ht="63.75">
      <c r="A51" s="8" t="s">
        <v>87</v>
      </c>
      <c r="B51" s="8" t="s">
        <v>108</v>
      </c>
      <c r="C51" s="11" t="s">
        <v>119</v>
      </c>
      <c r="D51" s="11" t="s">
        <v>86</v>
      </c>
      <c r="E51" s="8">
        <v>1</v>
      </c>
      <c r="F51" s="12">
        <v>150</v>
      </c>
      <c r="G51" s="40">
        <f>F51*E51</f>
        <v>150</v>
      </c>
      <c r="H51" s="12"/>
      <c r="I51" s="12">
        <f>G51+H51</f>
        <v>150</v>
      </c>
      <c r="J51" s="28"/>
    </row>
    <row r="52" spans="1:10" ht="12.75">
      <c r="A52" s="8"/>
      <c r="B52" s="8" t="s">
        <v>115</v>
      </c>
      <c r="C52" s="11" t="s">
        <v>116</v>
      </c>
      <c r="D52" s="11" t="s">
        <v>86</v>
      </c>
      <c r="E52" s="8">
        <v>1</v>
      </c>
      <c r="F52" s="12">
        <v>20</v>
      </c>
      <c r="G52" s="12"/>
      <c r="H52" s="56">
        <f>E52*F52</f>
        <v>20</v>
      </c>
      <c r="I52" s="12">
        <f>H52</f>
        <v>20</v>
      </c>
      <c r="J52" s="8"/>
    </row>
    <row r="53" spans="1:10" ht="51">
      <c r="A53" s="8" t="s">
        <v>88</v>
      </c>
      <c r="B53" s="8" t="s">
        <v>89</v>
      </c>
      <c r="C53" s="11" t="s">
        <v>90</v>
      </c>
      <c r="D53" s="11" t="s">
        <v>91</v>
      </c>
      <c r="E53" s="8">
        <v>2</v>
      </c>
      <c r="F53" s="12">
        <v>300</v>
      </c>
      <c r="G53" s="39">
        <f>F53*E53</f>
        <v>600</v>
      </c>
      <c r="H53" s="12"/>
      <c r="I53" s="12">
        <f>G53</f>
        <v>600</v>
      </c>
      <c r="J53" s="8"/>
    </row>
    <row r="54" spans="1:10" ht="25.5">
      <c r="A54" s="8"/>
      <c r="B54" s="8"/>
      <c r="C54" s="11" t="s">
        <v>26</v>
      </c>
      <c r="D54" s="11" t="s">
        <v>15</v>
      </c>
      <c r="E54" s="8" t="s">
        <v>107</v>
      </c>
      <c r="F54" s="12">
        <v>20</v>
      </c>
      <c r="G54" s="12"/>
      <c r="H54" s="58">
        <f>F54*15</f>
        <v>300</v>
      </c>
      <c r="I54" s="12">
        <f>H54</f>
        <v>300</v>
      </c>
      <c r="J54" s="8" t="s">
        <v>114</v>
      </c>
    </row>
    <row r="55" spans="1:10" ht="51">
      <c r="A55" s="8" t="s">
        <v>92</v>
      </c>
      <c r="B55" s="22"/>
      <c r="C55" s="11" t="s">
        <v>101</v>
      </c>
      <c r="D55" s="11" t="s">
        <v>86</v>
      </c>
      <c r="E55" s="8">
        <v>2</v>
      </c>
      <c r="F55" s="27">
        <v>300</v>
      </c>
      <c r="G55" s="38">
        <f>F55*E55</f>
        <v>600</v>
      </c>
      <c r="H55" s="12"/>
      <c r="I55" s="12">
        <f>G55</f>
        <v>600</v>
      </c>
      <c r="J55" s="8" t="s">
        <v>127</v>
      </c>
    </row>
    <row r="56" spans="1:10" ht="12.75">
      <c r="A56" s="46" t="s">
        <v>122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25.5">
      <c r="A57" s="21"/>
      <c r="B57" s="8" t="s">
        <v>102</v>
      </c>
      <c r="C57" s="11" t="s">
        <v>15</v>
      </c>
      <c r="D57" s="11" t="s">
        <v>103</v>
      </c>
      <c r="E57" s="8">
        <v>16</v>
      </c>
      <c r="F57" s="12">
        <v>250</v>
      </c>
      <c r="G57" s="12"/>
      <c r="H57" s="57">
        <f>F57*E57</f>
        <v>4000</v>
      </c>
      <c r="I57" s="12">
        <f>H57</f>
        <v>4000</v>
      </c>
      <c r="J57" s="8" t="s">
        <v>124</v>
      </c>
    </row>
    <row r="58" spans="1:10" ht="25.5">
      <c r="A58" s="2"/>
      <c r="B58" s="8" t="s">
        <v>102</v>
      </c>
      <c r="C58" s="11" t="s">
        <v>15</v>
      </c>
      <c r="D58" s="11" t="s">
        <v>103</v>
      </c>
      <c r="E58" s="8">
        <v>16</v>
      </c>
      <c r="F58" s="12">
        <v>250</v>
      </c>
      <c r="G58" s="12"/>
      <c r="H58" s="57">
        <f>F58*E58</f>
        <v>4000</v>
      </c>
      <c r="I58" s="12">
        <f>H58</f>
        <v>4000</v>
      </c>
      <c r="J58" s="8" t="s">
        <v>125</v>
      </c>
    </row>
    <row r="59" spans="1:10" ht="14.25" customHeight="1">
      <c r="A59" s="28"/>
      <c r="B59" s="28" t="s">
        <v>94</v>
      </c>
      <c r="C59" s="14" t="s">
        <v>52</v>
      </c>
      <c r="D59" s="11" t="s">
        <v>27</v>
      </c>
      <c r="E59" s="8">
        <v>150</v>
      </c>
      <c r="F59" s="12">
        <v>40</v>
      </c>
      <c r="G59" s="39">
        <f>F59*E59</f>
        <v>6000</v>
      </c>
      <c r="H59" s="12"/>
      <c r="I59" s="12">
        <f>G59</f>
        <v>6000</v>
      </c>
      <c r="J59" s="8" t="s">
        <v>120</v>
      </c>
    </row>
    <row r="60" spans="1:10" ht="25.5">
      <c r="A60" s="28"/>
      <c r="B60" s="28" t="s">
        <v>130</v>
      </c>
      <c r="C60" s="14" t="s">
        <v>52</v>
      </c>
      <c r="D60" s="11" t="s">
        <v>27</v>
      </c>
      <c r="E60" s="8">
        <v>180</v>
      </c>
      <c r="F60" s="12">
        <v>20</v>
      </c>
      <c r="G60" s="39">
        <f>F60*E60</f>
        <v>3600</v>
      </c>
      <c r="H60" s="12"/>
      <c r="I60" s="12">
        <f>G60</f>
        <v>3600</v>
      </c>
      <c r="J60" s="8" t="s">
        <v>129</v>
      </c>
    </row>
    <row r="61" spans="1:10" ht="12.75">
      <c r="A61" s="28"/>
      <c r="B61" s="28" t="s">
        <v>105</v>
      </c>
      <c r="C61" s="14" t="s">
        <v>23</v>
      </c>
      <c r="D61" s="11" t="s">
        <v>15</v>
      </c>
      <c r="E61" s="8">
        <v>10</v>
      </c>
      <c r="F61" s="12">
        <v>60</v>
      </c>
      <c r="G61" s="39">
        <f>F61*E61</f>
        <v>600</v>
      </c>
      <c r="H61" s="12"/>
      <c r="I61" s="12">
        <f>G61</f>
        <v>600</v>
      </c>
      <c r="J61" s="2" t="s">
        <v>104</v>
      </c>
    </row>
    <row r="62" spans="1:10" ht="25.5">
      <c r="A62" s="28"/>
      <c r="B62" s="28" t="s">
        <v>121</v>
      </c>
      <c r="C62" s="14"/>
      <c r="D62" s="11" t="s">
        <v>86</v>
      </c>
      <c r="E62" s="8">
        <v>2</v>
      </c>
      <c r="F62" s="12">
        <v>100</v>
      </c>
      <c r="G62" s="40">
        <f>F62*E62</f>
        <v>200</v>
      </c>
      <c r="H62" s="12"/>
      <c r="I62" s="12">
        <f>G62</f>
        <v>200</v>
      </c>
      <c r="J62" s="2" t="s">
        <v>126</v>
      </c>
    </row>
    <row r="63" spans="1:10" ht="12.75">
      <c r="A63" s="24" t="s">
        <v>95</v>
      </c>
      <c r="B63" s="24"/>
      <c r="C63" s="24"/>
      <c r="D63" s="24"/>
      <c r="E63" s="24"/>
      <c r="F63" s="24"/>
      <c r="G63" s="9">
        <f>SUM(G45:G62)</f>
        <v>15036.5</v>
      </c>
      <c r="H63" s="9">
        <f>SUM(H45:H61)</f>
        <v>9732.7</v>
      </c>
      <c r="I63" s="9">
        <f>H63+G63</f>
        <v>24769.2</v>
      </c>
      <c r="J63" s="2"/>
    </row>
    <row r="64" spans="1:10" ht="25.5">
      <c r="A64" s="11" t="s">
        <v>13</v>
      </c>
      <c r="B64" s="8"/>
      <c r="C64" s="8"/>
      <c r="D64" s="8"/>
      <c r="E64" s="8"/>
      <c r="F64" s="12"/>
      <c r="G64" s="12">
        <v>102.97</v>
      </c>
      <c r="H64" s="12">
        <v>0</v>
      </c>
      <c r="I64" s="12">
        <f>G64+H64</f>
        <v>102.97</v>
      </c>
      <c r="J64" s="2"/>
    </row>
    <row r="65" spans="1:10" ht="12.75">
      <c r="A65" s="11" t="s">
        <v>14</v>
      </c>
      <c r="B65" s="8"/>
      <c r="C65" s="8"/>
      <c r="D65" s="8"/>
      <c r="E65" s="8"/>
      <c r="F65" s="12"/>
      <c r="G65" s="12">
        <f>(G16+G26+G43+G63+G64)*4%</f>
        <v>1153.8460727272727</v>
      </c>
      <c r="H65" s="12">
        <v>0</v>
      </c>
      <c r="I65" s="12">
        <f>G65+H65</f>
        <v>1153.8460727272727</v>
      </c>
      <c r="J65" s="2"/>
    </row>
    <row r="66" spans="1:10" ht="12.75">
      <c r="A66" s="26" t="s">
        <v>11</v>
      </c>
      <c r="B66" s="17"/>
      <c r="C66" s="17"/>
      <c r="D66" s="17"/>
      <c r="E66" s="17"/>
      <c r="F66" s="17"/>
      <c r="G66" s="9">
        <f>G16+G26+G43+G63+G64+G65</f>
        <v>29999.99789090909</v>
      </c>
      <c r="H66" s="9">
        <f>H16+H26+H43+H63+H64+H65</f>
        <v>37158.71963330787</v>
      </c>
      <c r="I66" s="9">
        <f>H66+G66</f>
        <v>67158.71752421696</v>
      </c>
      <c r="J66" s="2"/>
    </row>
  </sheetData>
  <sheetProtection/>
  <mergeCells count="10">
    <mergeCell ref="A44:J44"/>
    <mergeCell ref="A56:J56"/>
    <mergeCell ref="A43:F43"/>
    <mergeCell ref="A17:J17"/>
    <mergeCell ref="G1:I1"/>
    <mergeCell ref="A3:J3"/>
    <mergeCell ref="A4:A6"/>
    <mergeCell ref="A27:J27"/>
    <mergeCell ref="A26:F26"/>
    <mergeCell ref="A16:F16"/>
  </mergeCells>
  <printOptions/>
  <pageMargins left="0.3937007874015748" right="0.4330708661417323" top="0.4724409448818898" bottom="0.31496062992125984" header="0.4330708661417323" footer="0.2362204724409449"/>
  <pageSetup horizontalDpi="600" verticalDpi="600" orientation="landscape" scale="91" r:id="rId1"/>
  <rowBreaks count="2" manualBreakCount="2">
    <brk id="26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8" sqref="C8:D8"/>
    </sheetView>
  </sheetViews>
  <sheetFormatPr defaultColWidth="9.140625" defaultRowHeight="12.75"/>
  <cols>
    <col min="1" max="2" width="30.8515625" style="0" customWidth="1"/>
    <col min="3" max="3" width="10.28125" style="0" bestFit="1" customWidth="1"/>
  </cols>
  <sheetData>
    <row r="1" spans="3:4" ht="13.5" thickBot="1">
      <c r="C1">
        <v>2011</v>
      </c>
      <c r="D1">
        <v>2012</v>
      </c>
    </row>
    <row r="2" spans="1:4" ht="13.5" thickBot="1">
      <c r="A2" s="32" t="s">
        <v>131</v>
      </c>
      <c r="B2" s="32" t="s">
        <v>137</v>
      </c>
      <c r="C2">
        <v>3292.18</v>
      </c>
      <c r="D2">
        <v>600</v>
      </c>
    </row>
    <row r="3" spans="1:2" ht="13.5" thickBot="1">
      <c r="A3" s="33" t="s">
        <v>132</v>
      </c>
      <c r="B3" s="33" t="s">
        <v>138</v>
      </c>
    </row>
    <row r="4" spans="1:4" ht="13.5" thickBot="1">
      <c r="A4" s="34" t="s">
        <v>133</v>
      </c>
      <c r="B4" s="34" t="s">
        <v>139</v>
      </c>
      <c r="C4" s="42">
        <v>1601.5</v>
      </c>
      <c r="D4">
        <v>9989.5</v>
      </c>
    </row>
    <row r="5" spans="1:4" ht="13.5" thickBot="1">
      <c r="A5" s="35" t="s">
        <v>134</v>
      </c>
      <c r="B5" s="35" t="s">
        <v>140</v>
      </c>
      <c r="C5">
        <v>8360</v>
      </c>
      <c r="D5">
        <v>4900</v>
      </c>
    </row>
    <row r="6" spans="1:4" ht="13.5" thickBot="1">
      <c r="A6" s="31" t="s">
        <v>135</v>
      </c>
      <c r="B6" s="41" t="s">
        <v>13</v>
      </c>
      <c r="D6">
        <v>102.97</v>
      </c>
    </row>
    <row r="7" spans="1:4" ht="13.5" thickBot="1">
      <c r="A7" s="31" t="s">
        <v>136</v>
      </c>
      <c r="B7" s="41" t="s">
        <v>141</v>
      </c>
      <c r="C7">
        <f>(C2+C4+C5)*4%</f>
        <v>530.1472</v>
      </c>
      <c r="D7">
        <f>(D2+D4+D5+D6)*4%</f>
        <v>623.6988</v>
      </c>
    </row>
    <row r="8" spans="2:4" ht="12.75">
      <c r="B8" t="s">
        <v>11</v>
      </c>
      <c r="C8">
        <f>C2+C4+C5+C7</f>
        <v>13783.8272</v>
      </c>
      <c r="D8">
        <f>D2+D4+D5+D6+D7</f>
        <v>16216.1688</v>
      </c>
    </row>
    <row r="9" spans="2:4" ht="12.75">
      <c r="B9" t="s">
        <v>142</v>
      </c>
      <c r="D9">
        <f>D8+C8</f>
        <v>29999.996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Nodira</cp:lastModifiedBy>
  <cp:lastPrinted>2011-05-10T12:15:36Z</cp:lastPrinted>
  <dcterms:created xsi:type="dcterms:W3CDTF">2009-07-21T10:01:02Z</dcterms:created>
  <dcterms:modified xsi:type="dcterms:W3CDTF">2013-07-05T10:10:23Z</dcterms:modified>
  <cp:category/>
  <cp:version/>
  <cp:contentType/>
  <cp:contentStatus/>
</cp:coreProperties>
</file>