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<sst xmlns="http://schemas.openxmlformats.org/spreadsheetml/2006/main" count="225" uniqueCount="145">
  <si>
    <t>Действие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</si>
  <si>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</si>
  <si>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</si>
  <si>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</si>
  <si>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</si>
  <si>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</si>
  <si>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</si>
  <si>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</si>
  <si>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</si>
  <si>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</si>
  <si>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покупка семян фисташки</t>
  </si>
  <si>
    <t>кг</t>
  </si>
  <si>
    <t>посев семян в лунки</t>
  </si>
  <si>
    <t>га</t>
  </si>
  <si>
    <t>выдела 66в, 66е, 66з и 66и</t>
  </si>
  <si>
    <t>выдела 108б,107б,106, 104 и 64б</t>
  </si>
  <si>
    <t>Вспашка полосами</t>
  </si>
  <si>
    <t xml:space="preserve">выращивание сеянцев </t>
  </si>
  <si>
    <t>посадка</t>
  </si>
  <si>
    <t xml:space="preserve">полив </t>
  </si>
  <si>
    <t>шт.</t>
  </si>
  <si>
    <t>выдела 61 и 66а</t>
  </si>
  <si>
    <t>выдела 66б, 66г, 66д и 66ж</t>
  </si>
  <si>
    <t>Огораживание проектной территории</t>
  </si>
  <si>
    <t xml:space="preserve">рытье траншеи </t>
  </si>
  <si>
    <t>п.м.</t>
  </si>
  <si>
    <t>Охрана территории</t>
  </si>
  <si>
    <t>наем сторожа на 1 год</t>
  </si>
  <si>
    <t>долларов</t>
  </si>
  <si>
    <t>покупка вагончика</t>
  </si>
  <si>
    <t>создание площадок</t>
  </si>
  <si>
    <t>покупка фисташки</t>
  </si>
  <si>
    <t>кг.</t>
  </si>
  <si>
    <t>дополнение путем посева семян на площадки</t>
  </si>
  <si>
    <t>посев</t>
  </si>
  <si>
    <t xml:space="preserve">суточные </t>
  </si>
  <si>
    <t>проезд</t>
  </si>
  <si>
    <t>поездка</t>
  </si>
  <si>
    <t>консультантов</t>
  </si>
  <si>
    <t>оплата консультантов</t>
  </si>
  <si>
    <t>оплата рабочих</t>
  </si>
  <si>
    <t>рабочие</t>
  </si>
  <si>
    <t>оплата менеджера</t>
  </si>
  <si>
    <t>менеджер</t>
  </si>
  <si>
    <t>плуг 4-х корпусный</t>
  </si>
  <si>
    <t>трактор МТЗ-82.1</t>
  </si>
  <si>
    <t>косилка</t>
  </si>
  <si>
    <t>прессподборщик</t>
  </si>
  <si>
    <t>транспортировка с.-х. техники</t>
  </si>
  <si>
    <t xml:space="preserve">Единица измерения </t>
  </si>
  <si>
    <t>Создание насаждений по технологии "Вспашка полосами+ выращивание сеянцев + посадка + полив по схеме 6,0х7,0 м</t>
  </si>
  <si>
    <t>Создание насаждений по технологии "Выращивание сеянцев + посадка +  полив по схеме 5,0х4,0 м</t>
  </si>
  <si>
    <t xml:space="preserve">Итого по задаче 1. </t>
  </si>
  <si>
    <t>Мероприятие 2.1. Обустройство созданных насаждений фисташки в зависимости от рельефа местности по выделам</t>
  </si>
  <si>
    <t>дополнение путем "Выращивание сеянцев + посадка +  полив по схеме 6,0х7,0 м</t>
  </si>
  <si>
    <t>Мероприятие 2.2. Дополнение созданных насаждений</t>
  </si>
  <si>
    <t>Мероприятие 2.3. Полив сеянцев, посаженных в виде дополнения в 2013 году</t>
  </si>
  <si>
    <t>Мероприятие 2.4. Работы, планируемые для команды экспертов-консультантов в командировках</t>
  </si>
  <si>
    <t>командировка  №1  в феврале-марте 2013</t>
  </si>
  <si>
    <t>командировка  №2 в мае 2013 года</t>
  </si>
  <si>
    <t>командировка  №3 в июле 2013</t>
  </si>
  <si>
    <t>командировка  №4 в октябре-ноябре 2013</t>
  </si>
  <si>
    <t xml:space="preserve">Итого по задаче 2. </t>
  </si>
  <si>
    <t>Мероприятие 3.1. Покупка сельхозтехники</t>
  </si>
  <si>
    <t>Покупка техники</t>
  </si>
  <si>
    <t xml:space="preserve">Итого по задаче 3. </t>
  </si>
  <si>
    <t xml:space="preserve">Итого по задаче 4. </t>
  </si>
  <si>
    <t>Под-итог</t>
  </si>
  <si>
    <t>ПРООН %</t>
  </si>
  <si>
    <t>Непредвиденные расходы</t>
  </si>
  <si>
    <t xml:space="preserve">Всего </t>
  </si>
  <si>
    <t>работа по посеву семян в лунки</t>
  </si>
  <si>
    <t xml:space="preserve">Всего за сезон было проведено 12 поливов. Один полив на всей площади с сеянцами занимал 3 дня, т.е. затраты составили 36 дней. Один день аренды трактора с бочкой на колесах стоил 70000 сум, а 36 человеко-смен 70000х36=2520000 сум. На все 36 дней нанимались 8 рабочих, которым платили по 15000 сум за день, то есть затраты на рабочих составили 15000х36х8= 4320000 сум. Рабочих привозили из города, их транспортировка стоила 20000 сум за день, то есть всего 20000х36=720000 сум. Общая сумма затрат на полив 23 га составила 7560000 сум. Затраты на полив 1 га составили 328696 сум за сезон. Полив проводился на выделах 64 а, 61 и 66 а. </t>
  </si>
  <si>
    <t>работа по посадке</t>
  </si>
  <si>
    <t xml:space="preserve">труд рабочих </t>
  </si>
  <si>
    <t xml:space="preserve">600 сум за создание 1 площадки для 1 растения </t>
  </si>
  <si>
    <t>Ботман Евгений Константинович</t>
  </si>
  <si>
    <t>Николяи Л.В., Чернова Г.М, Туляганов Т.</t>
  </si>
  <si>
    <t>Создание насаждений по технологии "покупка семян+посев на постоянное место по схеме 6,0х7,0 м</t>
  </si>
  <si>
    <t>Эти затраты складываются из дневной оплаты временных рабочих, их количества и сколько рабочих дней они проработали. (117391 сум:2000=58,7 долларов)</t>
  </si>
  <si>
    <t>Создание насаждений по технологии "покупка семян+посев на постоянное место по схеме 4,0х3,0 м</t>
  </si>
  <si>
    <t>Выделы 107а и 108а. Рыночная цена 1 кг фисташки равна 42000 сумов (42000 сум:2000=21 доллар)</t>
  </si>
  <si>
    <t>Создание насаждений по технологии "покупка семян+посев на постоянное место по схеме 3,0х3,0 м</t>
  </si>
  <si>
    <t>выдел 64а. Полосная вспашка проводилась на 27 га на выделах 64 а, 66 б, 66 г, 66 д и 66 ж. Общие  затраты составили 7166000 сум. Следовательно, средняя стоимость 1 га полосной вспашки составила 265407 сум или 265407:2000=132,7 долларов</t>
  </si>
  <si>
    <t xml:space="preserve">Часть сеянцев фермер выращивал самостоятельно. Ниже приводятся затраты в расчете на выращивание 10000 сеянцев в контейнерах малого объема:
Покупка 10000 шт семян (10 кг.) – 420000 сум. Покупка пленки для изготовления пластиковых контейнеров – 80000 сум. Аренда помещения для выращивания сеянцев в течении 2 месяцев -500000 сум. Покупка и транспортировка элементов субстрата: (глина и перепревший навоз) – 270000 сум. Набивка контейнеров субстратом – 2000000 сум. Выращивание сеянцев – две женщины в течение двух месяцев – 500000 сум. Транспортировка посадочного материала на участок – 300000 сум. Всего затрат – 4070000 сум. Себестоимость одного сеянца 407 сум.
</t>
  </si>
  <si>
    <t xml:space="preserve">Создание насаждений по технологии "Вспашка полосами+ покупка  семян фисташки+посев семян в лунки по схеме 6,0х7,0 м </t>
  </si>
  <si>
    <t>Создание площадок</t>
  </si>
  <si>
    <t>Создание насаждений по технологии "Площадки+ покупка  семян+ посев" по схеме 6,0х10,0 м</t>
  </si>
  <si>
    <t xml:space="preserve">Мероприятие 1.2. Подготовка почвы и проведение посева/посадки новых  фисташковых плантаций в 2013 году </t>
  </si>
  <si>
    <t>Создание насаждений по технологии "Площадки+ покупка  семян+ посев" по схеме 6,0х7,0 м</t>
  </si>
  <si>
    <t>Создание насаждений по технологии "Вспашка полосами+ покупка  семян+  выращивание сеянцев + посадка+ полив"</t>
  </si>
  <si>
    <t>вспашки полосами</t>
  </si>
  <si>
    <t>посадка сеянцев</t>
  </si>
  <si>
    <t>выделы 62, 63, 65. На 2102 посевных места по 4 семени (2102х4=8408 семян или 8,4 кг). Цена фисташки с учетом инфляции 50000 или 25 долларов за кг</t>
  </si>
  <si>
    <t>выделы 66к, 66л, 66м и 66н. На 12162 посевных места по 4 семени (12162х4=48648 семян или 48,7 кг). Цена фисташки с учетом инфляции 50000 или 25 долларов за кг</t>
  </si>
  <si>
    <t>выделы 67 и 59. На 3046 посадочных мест по 4 семени (3046х4=12184 семян или 12,2 кг). Цена фисташки с учетом инфляции 50000 или 25 долларов за кг</t>
  </si>
  <si>
    <t>Ширина рва 1,5 м и глубина его также 1,5 м. общая протяженность рва около 6 км.  Договорная цена 1 погонного метра рва составляла 12900 сум.</t>
  </si>
  <si>
    <t>человеко-дней</t>
  </si>
  <si>
    <t xml:space="preserve">Затраты на проезд Ташкент-Андижанская область и обратно для  4 экспертов </t>
  </si>
  <si>
    <t xml:space="preserve">Затраты на суточные по 7- дневной командировке  4 экспертов </t>
  </si>
  <si>
    <t xml:space="preserve">Затраты на суточные по 10-ти дневной командировке  4 экспертов </t>
  </si>
  <si>
    <t>Мероприятие 2.5. оплата труда участников проекта</t>
  </si>
  <si>
    <t>заработная плата</t>
  </si>
  <si>
    <t>ФИО - будет определено позже</t>
  </si>
  <si>
    <t xml:space="preserve">кофе-брейк </t>
  </si>
  <si>
    <t>ужин</t>
  </si>
  <si>
    <t>1 ночь в гостинице</t>
  </si>
  <si>
    <t>аренда микроавтобусов</t>
  </si>
  <si>
    <t>обед</t>
  </si>
  <si>
    <t>минеральная вода</t>
  </si>
  <si>
    <t>раздаточный материал</t>
  </si>
  <si>
    <t>изготовление 4 банеров на узбекском языке</t>
  </si>
  <si>
    <t>папка, программа семинара, Рекомендации по фисташке, ручка, блокнот, интервью, схема проектной территории</t>
  </si>
  <si>
    <t>Аренда помещения для семинара, аренда транспорта, для перевозки участников на проектную территорию, бронирование гостиницы, заказ ужина и обеда</t>
  </si>
  <si>
    <t>человек/раз</t>
  </si>
  <si>
    <t>человек</t>
  </si>
  <si>
    <t>человек/сутки</t>
  </si>
  <si>
    <t>бутылок</t>
  </si>
  <si>
    <t>эксперт</t>
  </si>
  <si>
    <t>2 консультанта по подготовке тренинга</t>
  </si>
  <si>
    <t>Задача 1. Создание фисташковых плантаций на богарном массиве Истиклол в 2012 и 2013 годах</t>
  </si>
  <si>
    <t>Мероприятие 1.3. Огораживание проектной территории в 2012 году</t>
  </si>
  <si>
    <t>Мероприятие 1.4. Охрана территории в 2012 году</t>
  </si>
  <si>
    <t>Задача 2.   Обустройство созданных насаждений в зависимости от рельефа местности по выделам,  осуществление дополнения созданных насаждений в 2013 году</t>
  </si>
  <si>
    <t>Задача 3. Оснащение необходимой сельскохозяйственной техникой центра в 2013 году</t>
  </si>
  <si>
    <t>Мероприятие 1.1. Подготовка почвы и проведение посева/посадки  плантации в 2012 году</t>
  </si>
  <si>
    <t>дней</t>
  </si>
  <si>
    <t>комплектов</t>
  </si>
  <si>
    <t>Практическая часть семинара проводится в первой половине второго дня семинара с выездом на проектную территорию.</t>
  </si>
  <si>
    <t>Проводится в Андижане по возвращении из проектной территории (опционно).</t>
  </si>
  <si>
    <t>ФИО ?</t>
  </si>
  <si>
    <t xml:space="preserve">Задача 4. Тренинговая и информационная работа точки роста </t>
  </si>
  <si>
    <t>Мероприятие 4.1. Переработка и выпуск нового издания практического руководства по фисташководству.</t>
  </si>
  <si>
    <t>Публикация рекомендаций</t>
  </si>
  <si>
    <t>на русском</t>
  </si>
  <si>
    <t>на узбекском</t>
  </si>
  <si>
    <t>перевод на узбекский</t>
  </si>
  <si>
    <t>почта</t>
  </si>
  <si>
    <t>Мероприятие 4.2. Создание сайта с информацией о «точке роста» для Ферганской долины</t>
  </si>
  <si>
    <t>Создание и размещение сайта</t>
  </si>
  <si>
    <t>конракт на изготовление сайта</t>
  </si>
  <si>
    <t>хостинг на 2 года</t>
  </si>
  <si>
    <t>перевод сайта на узбекский</t>
  </si>
  <si>
    <t>Мероприятие 4.3. Проведение серии тренингов для фермеров Ферганской долины</t>
  </si>
  <si>
    <t>Аренда помещения для проведения семинара на 50 человек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</si>
</sst>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.00"/>
    <numFmt numFmtId="178" formatCode="0.0"/>
    <numFmt numFmtId="179" formatCode="[$$-409]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172" fontId="0" fillId="36" borderId="10" xfId="0" applyNumberFormat="1" applyFont="1" applyFill="1" applyBorder="1" applyAlignment="1">
      <alignment horizontal="center" vertical="center" wrapText="1"/>
    </xf>
    <xf numFmtId="172" fontId="0" fillId="37" borderId="10" xfId="0" applyNumberFormat="1" applyFont="1" applyFill="1" applyBorder="1" applyAlignment="1">
      <alignment horizontal="center" vertical="center" wrapText="1"/>
    </xf>
    <xf numFmtId="179" fontId="0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177" fontId="0" fillId="37" borderId="10" xfId="0" applyNumberFormat="1" applyFont="1" applyFill="1" applyBorder="1" applyAlignment="1">
      <alignment horizontal="center" vertical="center" wrapText="1"/>
    </xf>
    <xf numFmtId="179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77" fontId="0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  <xf numFmtId="177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wrapText="1"/>
    </xf>
    <xf numFmtId="0" fontId="0" fillId="36" borderId="14" xfId="0" applyFont="1" applyFill="1" applyBorder="1" applyAlignment="1">
      <alignment horizontal="left" wrapText="1"/>
    </xf>
    <xf numFmtId="172" fontId="2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1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7" borderId="0" xfId="0" applyFont="1" applyFill="1" applyAlignment="1">
      <alignment horizontal="justify" vertical="center"/>
    </xf>
    <xf numFmtId="0" fontId="3" fillId="36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2" fontId="6" fillId="38" borderId="10" xfId="0" applyNumberFormat="1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top" wrapText="1"/>
    </xf>
    <xf numFmtId="0" fontId="0" fillId="37" borderId="14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77" fontId="0" fillId="0" borderId="15" xfId="0" applyNumberFormat="1" applyFont="1" applyFill="1" applyBorder="1" applyAlignment="1">
      <alignment horizontal="center" vertical="top"/>
    </xf>
    <xf numFmtId="177" fontId="0" fillId="0" borderId="14" xfId="0" applyNumberFormat="1" applyFont="1" applyFill="1" applyBorder="1" applyAlignment="1">
      <alignment horizontal="center" vertical="top"/>
    </xf>
    <xf numFmtId="177" fontId="0" fillId="0" borderId="16" xfId="0" applyNumberFormat="1" applyFont="1" applyFill="1" applyBorder="1" applyAlignment="1">
      <alignment horizontal="center" vertical="top"/>
    </xf>
    <xf numFmtId="0" fontId="0" fillId="33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top" wrapText="1"/>
    </xf>
    <xf numFmtId="172" fontId="0" fillId="0" borderId="14" xfId="0" applyNumberFormat="1" applyFont="1" applyFill="1" applyBorder="1" applyAlignment="1">
      <alignment horizontal="center" vertical="top" wrapText="1"/>
    </xf>
    <xf numFmtId="172" fontId="0" fillId="0" borderId="16" xfId="0" applyNumberFormat="1" applyFont="1" applyFill="1" applyBorder="1" applyAlignment="1">
      <alignment horizontal="center" vertical="top" wrapText="1"/>
    </xf>
    <xf numFmtId="172" fontId="0" fillId="0" borderId="15" xfId="0" applyNumberFormat="1" applyFont="1" applyBorder="1" applyAlignment="1">
      <alignment horizontal="center" vertical="top" wrapText="1"/>
    </xf>
    <xf numFmtId="172" fontId="0" fillId="0" borderId="14" xfId="0" applyNumberFormat="1" applyFont="1" applyBorder="1" applyAlignment="1">
      <alignment horizontal="center" vertical="top" wrapText="1"/>
    </xf>
    <xf numFmtId="172" fontId="0" fillId="0" borderId="16" xfId="0" applyNumberFormat="1" applyFont="1" applyBorder="1" applyAlignment="1">
      <alignment horizontal="center" vertical="top" wrapText="1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20" borderId="10" xfId="0" applyNumberFormat="1" applyFont="1" applyFill="1" applyBorder="1" applyAlignment="1">
      <alignment horizontal="center" vertical="center" wrapText="1"/>
    </xf>
    <xf numFmtId="172" fontId="3" fillId="20" borderId="10" xfId="0" applyNumberFormat="1" applyFont="1" applyFill="1" applyBorder="1" applyAlignment="1">
      <alignment horizontal="center" vertical="center" wrapText="1"/>
    </xf>
    <xf numFmtId="172" fontId="3" fillId="20" borderId="15" xfId="0" applyNumberFormat="1" applyFont="1" applyFill="1" applyBorder="1" applyAlignment="1">
      <alignment horizontal="center" vertical="top" wrapText="1"/>
    </xf>
    <xf numFmtId="172" fontId="3" fillId="20" borderId="14" xfId="0" applyNumberFormat="1" applyFont="1" applyFill="1" applyBorder="1" applyAlignment="1">
      <alignment horizontal="center" vertical="top" wrapText="1"/>
    </xf>
    <xf numFmtId="177" fontId="3" fillId="20" borderId="15" xfId="0" applyNumberFormat="1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177" fontId="3" fillId="20" borderId="10" xfId="0" applyNumberFormat="1" applyFont="1" applyFill="1" applyBorder="1" applyAlignment="1">
      <alignment horizontal="center" vertical="center"/>
    </xf>
    <xf numFmtId="172" fontId="0" fillId="22" borderId="10" xfId="0" applyNumberFormat="1" applyFont="1" applyFill="1" applyBorder="1" applyAlignment="1">
      <alignment horizontal="center" vertical="center" wrapText="1"/>
    </xf>
    <xf numFmtId="172" fontId="3" fillId="22" borderId="10" xfId="0" applyNumberFormat="1" applyFont="1" applyFill="1" applyBorder="1" applyAlignment="1">
      <alignment horizontal="center" vertical="top" wrapText="1"/>
    </xf>
    <xf numFmtId="172" fontId="3" fillId="22" borderId="10" xfId="0" applyNumberFormat="1" applyFont="1" applyFill="1" applyBorder="1" applyAlignment="1">
      <alignment horizontal="center" vertical="center" wrapText="1"/>
    </xf>
    <xf numFmtId="177" fontId="3" fillId="2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SheetLayoutView="100" zoomScalePageLayoutView="70" workbookViewId="0" topLeftCell="A1">
      <pane ySplit="2" topLeftCell="A82" activePane="bottomLeft" state="frozen"/>
      <selection pane="topLeft" activeCell="A1" sqref="A1"/>
      <selection pane="bottomLeft" activeCell="H39" activeCellId="1" sqref="H31 H39"/>
    </sheetView>
  </sheetViews>
  <sheetFormatPr defaultColWidth="9.140625" defaultRowHeight="12.75"/>
  <cols>
    <col min="1" max="1" width="16.28125" style="7" customWidth="1"/>
    <col min="2" max="2" width="19.28125" style="7" customWidth="1"/>
    <col min="3" max="3" width="16.421875" style="7" customWidth="1"/>
    <col min="4" max="4" width="8.8515625" style="8" customWidth="1"/>
    <col min="5" max="5" width="8.28125" style="8" customWidth="1"/>
    <col min="6" max="6" width="10.28125" style="13" customWidth="1"/>
    <col min="7" max="7" width="10.140625" style="8" customWidth="1"/>
    <col min="8" max="8" width="11.28125" style="8" customWidth="1"/>
    <col min="9" max="9" width="14.28125" style="8" customWidth="1"/>
    <col min="10" max="10" width="48.7109375" style="7" customWidth="1"/>
    <col min="11" max="11" width="73.421875" style="4" customWidth="1"/>
    <col min="12" max="16384" width="9.140625" style="4" customWidth="1"/>
  </cols>
  <sheetData>
    <row r="1" spans="7:9" ht="12.75">
      <c r="G1" s="90" t="s">
        <v>4</v>
      </c>
      <c r="H1" s="91"/>
      <c r="I1" s="92"/>
    </row>
    <row r="2" spans="1:10" ht="38.25">
      <c r="A2" s="5" t="s">
        <v>9</v>
      </c>
      <c r="B2" s="5" t="s">
        <v>0</v>
      </c>
      <c r="C2" s="5" t="s">
        <v>3</v>
      </c>
      <c r="D2" s="5" t="s">
        <v>49</v>
      </c>
      <c r="E2" s="5" t="s">
        <v>1</v>
      </c>
      <c r="F2" s="14" t="s">
        <v>2</v>
      </c>
      <c r="G2" s="5" t="s">
        <v>5</v>
      </c>
      <c r="H2" s="5" t="s">
        <v>6</v>
      </c>
      <c r="I2" s="5" t="s">
        <v>7</v>
      </c>
      <c r="J2" s="5" t="s">
        <v>8</v>
      </c>
    </row>
    <row r="3" spans="1:10" ht="12.75">
      <c r="A3" s="95" t="s">
        <v>120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ht="89.25" customHeight="1">
      <c r="A4" s="79" t="s">
        <v>125</v>
      </c>
      <c r="B4" s="100" t="s">
        <v>78</v>
      </c>
      <c r="C4" s="1" t="s">
        <v>10</v>
      </c>
      <c r="D4" s="9" t="s">
        <v>11</v>
      </c>
      <c r="E4" s="9">
        <v>2.4</v>
      </c>
      <c r="F4" s="15">
        <v>21</v>
      </c>
      <c r="G4" s="10">
        <v>0</v>
      </c>
      <c r="H4" s="141">
        <f aca="true" t="shared" si="0" ref="H4:H20">E4*F4</f>
        <v>50.4</v>
      </c>
      <c r="I4" s="10">
        <f>G4+H4</f>
        <v>50.4</v>
      </c>
      <c r="J4" s="1" t="s">
        <v>81</v>
      </c>
    </row>
    <row r="5" spans="1:10" ht="51">
      <c r="A5" s="80"/>
      <c r="B5" s="101"/>
      <c r="C5" s="1" t="s">
        <v>71</v>
      </c>
      <c r="D5" s="9" t="s">
        <v>13</v>
      </c>
      <c r="E5" s="9">
        <v>10</v>
      </c>
      <c r="F5" s="18">
        <v>58.7</v>
      </c>
      <c r="G5" s="10">
        <v>0</v>
      </c>
      <c r="H5" s="149">
        <f t="shared" si="0"/>
        <v>587</v>
      </c>
      <c r="I5" s="10">
        <f aca="true" t="shared" si="1" ref="I5:I53">G5+H5</f>
        <v>587</v>
      </c>
      <c r="J5" s="6" t="s">
        <v>79</v>
      </c>
    </row>
    <row r="6" spans="1:10" ht="48.75" customHeight="1">
      <c r="A6" s="80"/>
      <c r="B6" s="102" t="s">
        <v>80</v>
      </c>
      <c r="C6" s="2" t="s">
        <v>10</v>
      </c>
      <c r="D6" s="11" t="s">
        <v>11</v>
      </c>
      <c r="E6" s="11">
        <v>15.3</v>
      </c>
      <c r="F6" s="16">
        <v>21</v>
      </c>
      <c r="G6" s="12">
        <v>0</v>
      </c>
      <c r="H6" s="141">
        <f t="shared" si="0"/>
        <v>321.3</v>
      </c>
      <c r="I6" s="12">
        <f t="shared" si="1"/>
        <v>321.3</v>
      </c>
      <c r="J6" s="2" t="s">
        <v>14</v>
      </c>
    </row>
    <row r="7" spans="1:10" ht="34.5" customHeight="1">
      <c r="A7" s="80"/>
      <c r="B7" s="103"/>
      <c r="C7" s="2" t="s">
        <v>71</v>
      </c>
      <c r="D7" s="11" t="s">
        <v>13</v>
      </c>
      <c r="E7" s="11">
        <v>18</v>
      </c>
      <c r="F7" s="16">
        <v>58.7</v>
      </c>
      <c r="G7" s="12">
        <v>0</v>
      </c>
      <c r="H7" s="149">
        <f t="shared" si="0"/>
        <v>1056.6000000000001</v>
      </c>
      <c r="I7" s="12">
        <f t="shared" si="1"/>
        <v>1056.6000000000001</v>
      </c>
      <c r="J7" s="2"/>
    </row>
    <row r="8" spans="1:10" ht="76.5" customHeight="1">
      <c r="A8" s="80"/>
      <c r="B8" s="79" t="s">
        <v>82</v>
      </c>
      <c r="C8" s="1" t="s">
        <v>10</v>
      </c>
      <c r="D8" s="9" t="s">
        <v>11</v>
      </c>
      <c r="E8" s="9">
        <v>9.4</v>
      </c>
      <c r="F8" s="15">
        <v>21</v>
      </c>
      <c r="G8" s="10">
        <v>0</v>
      </c>
      <c r="H8" s="141">
        <f t="shared" si="0"/>
        <v>197.4</v>
      </c>
      <c r="I8" s="10">
        <f t="shared" si="1"/>
        <v>197.4</v>
      </c>
      <c r="J8" s="1" t="s">
        <v>15</v>
      </c>
    </row>
    <row r="9" spans="1:10" ht="25.5">
      <c r="A9" s="80"/>
      <c r="B9" s="81"/>
      <c r="C9" s="1" t="s">
        <v>71</v>
      </c>
      <c r="D9" s="9" t="s">
        <v>13</v>
      </c>
      <c r="E9" s="9">
        <v>8.3</v>
      </c>
      <c r="F9" s="15">
        <v>58.7</v>
      </c>
      <c r="G9" s="10">
        <v>0</v>
      </c>
      <c r="H9" s="149">
        <f t="shared" si="0"/>
        <v>487.2100000000001</v>
      </c>
      <c r="I9" s="10">
        <f t="shared" si="1"/>
        <v>487.2100000000001</v>
      </c>
      <c r="J9" s="1"/>
    </row>
    <row r="10" spans="1:10" ht="68.25" customHeight="1">
      <c r="A10" s="80"/>
      <c r="B10" s="114" t="s">
        <v>50</v>
      </c>
      <c r="C10" s="2" t="s">
        <v>16</v>
      </c>
      <c r="D10" s="11" t="s">
        <v>13</v>
      </c>
      <c r="E10" s="11">
        <v>8</v>
      </c>
      <c r="F10" s="12">
        <f>265407/2000</f>
        <v>132.7035</v>
      </c>
      <c r="G10" s="12">
        <v>0</v>
      </c>
      <c r="H10" s="149">
        <f t="shared" si="0"/>
        <v>1061.628</v>
      </c>
      <c r="I10" s="12">
        <f t="shared" si="1"/>
        <v>1061.628</v>
      </c>
      <c r="J10" s="2" t="s">
        <v>83</v>
      </c>
    </row>
    <row r="11" spans="1:10" ht="178.5" customHeight="1">
      <c r="A11" s="80"/>
      <c r="B11" s="115"/>
      <c r="C11" s="2" t="s">
        <v>17</v>
      </c>
      <c r="D11" s="11" t="s">
        <v>20</v>
      </c>
      <c r="E11" s="11">
        <v>1905</v>
      </c>
      <c r="F11" s="16">
        <f>407/2000</f>
        <v>0.2035</v>
      </c>
      <c r="G11" s="12">
        <v>0</v>
      </c>
      <c r="H11" s="149">
        <f t="shared" si="0"/>
        <v>387.66749999999996</v>
      </c>
      <c r="I11" s="12">
        <f>G11+H11</f>
        <v>387.66749999999996</v>
      </c>
      <c r="J11" s="2" t="s">
        <v>84</v>
      </c>
    </row>
    <row r="12" spans="1:10" ht="45" customHeight="1">
      <c r="A12" s="80"/>
      <c r="B12" s="115"/>
      <c r="C12" s="2" t="s">
        <v>73</v>
      </c>
      <c r="D12" s="11" t="s">
        <v>13</v>
      </c>
      <c r="E12" s="11">
        <v>8</v>
      </c>
      <c r="F12" s="16">
        <v>58.7</v>
      </c>
      <c r="G12" s="12">
        <v>0</v>
      </c>
      <c r="H12" s="149">
        <f t="shared" si="0"/>
        <v>469.6</v>
      </c>
      <c r="I12" s="12">
        <f t="shared" si="1"/>
        <v>469.6</v>
      </c>
      <c r="J12" s="2"/>
    </row>
    <row r="13" spans="1:10" ht="178.5">
      <c r="A13" s="80"/>
      <c r="B13" s="116"/>
      <c r="C13" s="2" t="s">
        <v>19</v>
      </c>
      <c r="D13" s="11" t="s">
        <v>13</v>
      </c>
      <c r="E13" s="11">
        <v>8</v>
      </c>
      <c r="F13" s="16">
        <f>328696/2000</f>
        <v>164.348</v>
      </c>
      <c r="G13" s="12">
        <v>0</v>
      </c>
      <c r="H13" s="149">
        <f t="shared" si="0"/>
        <v>1314.784</v>
      </c>
      <c r="I13" s="12">
        <f t="shared" si="1"/>
        <v>1314.784</v>
      </c>
      <c r="J13" s="2" t="s">
        <v>72</v>
      </c>
    </row>
    <row r="14" spans="1:10" ht="46.5" customHeight="1">
      <c r="A14" s="80"/>
      <c r="B14" s="117" t="s">
        <v>51</v>
      </c>
      <c r="C14" s="1" t="s">
        <v>17</v>
      </c>
      <c r="D14" s="9" t="s">
        <v>20</v>
      </c>
      <c r="E14" s="9">
        <v>7600</v>
      </c>
      <c r="F14" s="15">
        <f>407/2000</f>
        <v>0.2035</v>
      </c>
      <c r="G14" s="10">
        <v>0</v>
      </c>
      <c r="H14" s="149">
        <f t="shared" si="0"/>
        <v>1546.6</v>
      </c>
      <c r="I14" s="10">
        <f t="shared" si="1"/>
        <v>1546.6</v>
      </c>
      <c r="J14" s="1" t="s">
        <v>21</v>
      </c>
    </row>
    <row r="15" spans="1:10" ht="32.25" customHeight="1">
      <c r="A15" s="80"/>
      <c r="B15" s="118"/>
      <c r="C15" s="1" t="s">
        <v>73</v>
      </c>
      <c r="D15" s="8" t="s">
        <v>13</v>
      </c>
      <c r="E15" s="9">
        <v>15.2</v>
      </c>
      <c r="F15" s="15">
        <v>58.7</v>
      </c>
      <c r="G15" s="10">
        <v>0</v>
      </c>
      <c r="H15" s="149">
        <f t="shared" si="0"/>
        <v>892.24</v>
      </c>
      <c r="I15" s="10">
        <f t="shared" si="1"/>
        <v>892.24</v>
      </c>
      <c r="J15" s="1"/>
    </row>
    <row r="16" spans="1:10" ht="12.75">
      <c r="A16" s="80"/>
      <c r="B16" s="119"/>
      <c r="C16" s="1" t="s">
        <v>19</v>
      </c>
      <c r="D16" s="8" t="s">
        <v>13</v>
      </c>
      <c r="E16" s="9">
        <v>15.2</v>
      </c>
      <c r="F16" s="15">
        <v>164.35</v>
      </c>
      <c r="G16" s="10">
        <v>0</v>
      </c>
      <c r="H16" s="149">
        <f t="shared" si="0"/>
        <v>2498.12</v>
      </c>
      <c r="I16" s="10">
        <f t="shared" si="1"/>
        <v>2498.12</v>
      </c>
      <c r="J16" s="1"/>
    </row>
    <row r="17" spans="1:10" ht="45" customHeight="1">
      <c r="A17" s="80"/>
      <c r="B17" s="102" t="s">
        <v>85</v>
      </c>
      <c r="C17" s="2" t="s">
        <v>16</v>
      </c>
      <c r="D17" s="11" t="s">
        <v>13</v>
      </c>
      <c r="E17" s="11">
        <v>19</v>
      </c>
      <c r="F17" s="12">
        <f>265407/2000</f>
        <v>132.7035</v>
      </c>
      <c r="G17" s="41">
        <v>0</v>
      </c>
      <c r="H17" s="149">
        <f t="shared" si="0"/>
        <v>2521.3664999999996</v>
      </c>
      <c r="I17" s="12">
        <f t="shared" si="1"/>
        <v>2521.3664999999996</v>
      </c>
      <c r="J17" s="2" t="s">
        <v>22</v>
      </c>
    </row>
    <row r="18" spans="1:10" ht="25.5">
      <c r="A18" s="80"/>
      <c r="B18" s="120"/>
      <c r="C18" s="2" t="s">
        <v>10</v>
      </c>
      <c r="D18" s="11" t="s">
        <v>11</v>
      </c>
      <c r="E18" s="11">
        <v>4.7</v>
      </c>
      <c r="F18" s="16">
        <v>21</v>
      </c>
      <c r="G18" s="41">
        <v>0</v>
      </c>
      <c r="H18" s="141">
        <f t="shared" si="0"/>
        <v>98.7</v>
      </c>
      <c r="I18" s="12">
        <f t="shared" si="1"/>
        <v>98.7</v>
      </c>
      <c r="J18" s="2"/>
    </row>
    <row r="19" spans="1:9" ht="40.5" customHeight="1">
      <c r="A19" s="81"/>
      <c r="B19" s="103"/>
      <c r="C19" s="2" t="s">
        <v>12</v>
      </c>
      <c r="D19" s="11" t="s">
        <v>13</v>
      </c>
      <c r="E19" s="11">
        <v>19</v>
      </c>
      <c r="F19" s="16">
        <v>58.7</v>
      </c>
      <c r="G19" s="41">
        <v>0</v>
      </c>
      <c r="H19" s="149">
        <f t="shared" si="0"/>
        <v>1115.3</v>
      </c>
      <c r="I19" s="12">
        <f t="shared" si="1"/>
        <v>1115.3</v>
      </c>
    </row>
    <row r="20" spans="1:10" ht="51">
      <c r="A20" s="85" t="s">
        <v>88</v>
      </c>
      <c r="B20" s="85" t="s">
        <v>87</v>
      </c>
      <c r="C20" s="37" t="s">
        <v>10</v>
      </c>
      <c r="D20" s="38" t="s">
        <v>11</v>
      </c>
      <c r="E20" s="38">
        <v>8.4</v>
      </c>
      <c r="F20" s="39">
        <v>25</v>
      </c>
      <c r="G20" s="10">
        <v>0</v>
      </c>
      <c r="H20" s="141">
        <f t="shared" si="0"/>
        <v>210</v>
      </c>
      <c r="I20" s="40">
        <f t="shared" si="1"/>
        <v>210</v>
      </c>
      <c r="J20" s="37" t="s">
        <v>93</v>
      </c>
    </row>
    <row r="21" spans="1:10" ht="61.5" customHeight="1">
      <c r="A21" s="86"/>
      <c r="B21" s="86"/>
      <c r="C21" s="37" t="s">
        <v>86</v>
      </c>
      <c r="D21" s="38" t="s">
        <v>20</v>
      </c>
      <c r="E21" s="38">
        <v>2102</v>
      </c>
      <c r="F21" s="42">
        <f>600/2000</f>
        <v>0.3</v>
      </c>
      <c r="G21" s="10">
        <v>0</v>
      </c>
      <c r="H21" s="149">
        <f aca="true" t="shared" si="2" ref="H21:H33">E21*F21</f>
        <v>630.6</v>
      </c>
      <c r="I21" s="40">
        <f t="shared" si="1"/>
        <v>630.6</v>
      </c>
      <c r="J21" s="37"/>
    </row>
    <row r="22" spans="1:10" ht="25.5">
      <c r="A22" s="86"/>
      <c r="B22" s="87"/>
      <c r="C22" s="37" t="s">
        <v>12</v>
      </c>
      <c r="D22" s="38" t="s">
        <v>13</v>
      </c>
      <c r="E22" s="38">
        <v>12.6</v>
      </c>
      <c r="F22" s="18">
        <v>58.7</v>
      </c>
      <c r="G22" s="10">
        <v>0</v>
      </c>
      <c r="H22" s="149">
        <f t="shared" si="2"/>
        <v>739.62</v>
      </c>
      <c r="I22" s="40">
        <f t="shared" si="1"/>
        <v>739.62</v>
      </c>
      <c r="J22" s="37"/>
    </row>
    <row r="23" spans="1:10" ht="52.5" customHeight="1">
      <c r="A23" s="86"/>
      <c r="B23" s="76" t="s">
        <v>89</v>
      </c>
      <c r="C23" s="43" t="s">
        <v>10</v>
      </c>
      <c r="D23" s="44" t="s">
        <v>11</v>
      </c>
      <c r="E23" s="44">
        <v>48.7</v>
      </c>
      <c r="F23" s="45">
        <v>25</v>
      </c>
      <c r="G23" s="41">
        <v>0</v>
      </c>
      <c r="H23" s="141">
        <f t="shared" si="2"/>
        <v>1217.5</v>
      </c>
      <c r="I23" s="41">
        <f t="shared" si="1"/>
        <v>1217.5</v>
      </c>
      <c r="J23" s="43" t="s">
        <v>94</v>
      </c>
    </row>
    <row r="24" spans="1:10" ht="34.5" customHeight="1">
      <c r="A24" s="86"/>
      <c r="B24" s="77"/>
      <c r="C24" s="43" t="s">
        <v>86</v>
      </c>
      <c r="D24" s="44" t="s">
        <v>20</v>
      </c>
      <c r="E24" s="44">
        <v>12162</v>
      </c>
      <c r="F24" s="46">
        <f>407/2000</f>
        <v>0.2035</v>
      </c>
      <c r="G24" s="41">
        <v>0</v>
      </c>
      <c r="H24" s="149">
        <f t="shared" si="2"/>
        <v>2474.9669999999996</v>
      </c>
      <c r="I24" s="41">
        <f t="shared" si="1"/>
        <v>2474.9669999999996</v>
      </c>
      <c r="J24" s="43"/>
    </row>
    <row r="25" spans="1:10" ht="45.75" customHeight="1">
      <c r="A25" s="86"/>
      <c r="B25" s="78"/>
      <c r="C25" s="43" t="s">
        <v>12</v>
      </c>
      <c r="D25" s="44" t="s">
        <v>13</v>
      </c>
      <c r="E25" s="44">
        <v>51.2</v>
      </c>
      <c r="F25" s="45">
        <v>58.7</v>
      </c>
      <c r="G25" s="41">
        <v>0</v>
      </c>
      <c r="H25" s="149">
        <f t="shared" si="2"/>
        <v>3005.4400000000005</v>
      </c>
      <c r="I25" s="41">
        <f t="shared" si="1"/>
        <v>3005.4400000000005</v>
      </c>
      <c r="J25" s="43"/>
    </row>
    <row r="26" spans="1:10" ht="45.75" customHeight="1">
      <c r="A26" s="86"/>
      <c r="B26" s="79" t="s">
        <v>90</v>
      </c>
      <c r="C26" s="6" t="s">
        <v>10</v>
      </c>
      <c r="D26" s="17" t="s">
        <v>11</v>
      </c>
      <c r="E26" s="17">
        <v>12.2</v>
      </c>
      <c r="F26" s="18">
        <v>25</v>
      </c>
      <c r="G26" s="19">
        <v>0</v>
      </c>
      <c r="H26" s="141">
        <f t="shared" si="2"/>
        <v>305</v>
      </c>
      <c r="I26" s="19">
        <f t="shared" si="1"/>
        <v>305</v>
      </c>
      <c r="J26" s="6" t="s">
        <v>95</v>
      </c>
    </row>
    <row r="27" spans="1:10" ht="45.75" customHeight="1">
      <c r="A27" s="86"/>
      <c r="B27" s="80"/>
      <c r="C27" s="6" t="s">
        <v>91</v>
      </c>
      <c r="D27" s="17" t="s">
        <v>13</v>
      </c>
      <c r="E27" s="17">
        <v>12.8</v>
      </c>
      <c r="F27" s="19">
        <f>265407/2000</f>
        <v>132.7035</v>
      </c>
      <c r="G27" s="19">
        <v>0</v>
      </c>
      <c r="H27" s="149">
        <f t="shared" si="2"/>
        <v>1698.6048</v>
      </c>
      <c r="I27" s="19">
        <f t="shared" si="1"/>
        <v>1698.6048</v>
      </c>
      <c r="J27" s="6"/>
    </row>
    <row r="28" spans="1:10" ht="45.75" customHeight="1">
      <c r="A28" s="86"/>
      <c r="B28" s="80"/>
      <c r="C28" s="6" t="s">
        <v>17</v>
      </c>
      <c r="D28" s="17" t="s">
        <v>20</v>
      </c>
      <c r="E28" s="17">
        <v>3046</v>
      </c>
      <c r="F28" s="18">
        <f>407/2000</f>
        <v>0.2035</v>
      </c>
      <c r="G28" s="19">
        <v>0</v>
      </c>
      <c r="H28" s="149">
        <f t="shared" si="2"/>
        <v>619.861</v>
      </c>
      <c r="I28" s="19">
        <f t="shared" si="1"/>
        <v>619.861</v>
      </c>
      <c r="J28" s="6"/>
    </row>
    <row r="29" spans="1:10" ht="45.75" customHeight="1">
      <c r="A29" s="86"/>
      <c r="B29" s="80"/>
      <c r="C29" s="6" t="s">
        <v>92</v>
      </c>
      <c r="D29" s="17" t="s">
        <v>13</v>
      </c>
      <c r="E29" s="17">
        <v>12.8</v>
      </c>
      <c r="F29" s="18">
        <v>58.7</v>
      </c>
      <c r="G29" s="19">
        <v>0</v>
      </c>
      <c r="H29" s="149">
        <f t="shared" si="2"/>
        <v>751.3600000000001</v>
      </c>
      <c r="I29" s="19">
        <f t="shared" si="1"/>
        <v>751.3600000000001</v>
      </c>
      <c r="J29" s="6"/>
    </row>
    <row r="30" spans="1:10" ht="45.75" customHeight="1">
      <c r="A30" s="87"/>
      <c r="B30" s="81"/>
      <c r="C30" s="36" t="s">
        <v>19</v>
      </c>
      <c r="D30" s="17" t="s">
        <v>13</v>
      </c>
      <c r="E30" s="17">
        <v>12.8</v>
      </c>
      <c r="F30" s="18">
        <f>328696/2000</f>
        <v>164.348</v>
      </c>
      <c r="G30" s="19">
        <v>0</v>
      </c>
      <c r="H30" s="149">
        <f t="shared" si="2"/>
        <v>2103.6544000000004</v>
      </c>
      <c r="I30" s="19">
        <f t="shared" si="1"/>
        <v>2103.6544000000004</v>
      </c>
      <c r="J30" s="6"/>
    </row>
    <row r="31" spans="1:10" ht="61.5" customHeight="1">
      <c r="A31" s="43" t="s">
        <v>121</v>
      </c>
      <c r="B31" s="43" t="s">
        <v>23</v>
      </c>
      <c r="C31" s="43" t="s">
        <v>24</v>
      </c>
      <c r="D31" s="44" t="s">
        <v>25</v>
      </c>
      <c r="E31" s="44">
        <v>6000</v>
      </c>
      <c r="F31" s="45">
        <f>12900/2000</f>
        <v>6.45</v>
      </c>
      <c r="G31" s="41">
        <v>0</v>
      </c>
      <c r="H31" s="149">
        <f t="shared" si="2"/>
        <v>38700</v>
      </c>
      <c r="I31" s="41">
        <f t="shared" si="1"/>
        <v>38700</v>
      </c>
      <c r="J31" s="69" t="s">
        <v>96</v>
      </c>
    </row>
    <row r="32" spans="1:10" ht="38.25" customHeight="1">
      <c r="A32" s="98" t="s">
        <v>122</v>
      </c>
      <c r="B32" s="79" t="s">
        <v>26</v>
      </c>
      <c r="C32" s="1" t="s">
        <v>27</v>
      </c>
      <c r="D32" s="9" t="s">
        <v>28</v>
      </c>
      <c r="E32" s="9">
        <v>100</v>
      </c>
      <c r="F32" s="15">
        <v>12</v>
      </c>
      <c r="G32" s="10">
        <v>0</v>
      </c>
      <c r="H32" s="149">
        <f t="shared" si="2"/>
        <v>1200</v>
      </c>
      <c r="I32" s="10">
        <f t="shared" si="1"/>
        <v>1200</v>
      </c>
      <c r="J32" s="1"/>
    </row>
    <row r="33" spans="1:10" ht="25.5">
      <c r="A33" s="99"/>
      <c r="B33" s="81"/>
      <c r="C33" s="6" t="s">
        <v>29</v>
      </c>
      <c r="D33" s="17" t="s">
        <v>28</v>
      </c>
      <c r="E33" s="17">
        <v>1</v>
      </c>
      <c r="F33" s="18">
        <v>5019</v>
      </c>
      <c r="G33" s="10">
        <v>0</v>
      </c>
      <c r="H33" s="141">
        <f t="shared" si="2"/>
        <v>5019</v>
      </c>
      <c r="I33" s="19">
        <f t="shared" si="1"/>
        <v>5019</v>
      </c>
      <c r="J33" s="26"/>
    </row>
    <row r="34" spans="1:10" s="64" customFormat="1" ht="12.75">
      <c r="A34" s="93" t="s">
        <v>52</v>
      </c>
      <c r="B34" s="94"/>
      <c r="C34" s="94"/>
      <c r="D34" s="94"/>
      <c r="E34" s="94"/>
      <c r="F34" s="63"/>
      <c r="G34" s="62">
        <f>SUM(G4:G33)</f>
        <v>0</v>
      </c>
      <c r="H34" s="62">
        <f>SUM(H4:H33)</f>
        <v>73281.52320000001</v>
      </c>
      <c r="I34" s="62">
        <f>SUM(I4:I33)</f>
        <v>73281.52320000001</v>
      </c>
      <c r="J34" s="63"/>
    </row>
    <row r="35" spans="1:10" ht="12.75">
      <c r="A35" s="21"/>
      <c r="B35" s="68"/>
      <c r="C35" s="68"/>
      <c r="D35" s="68"/>
      <c r="E35" s="68"/>
      <c r="F35" s="68"/>
      <c r="G35" s="22"/>
      <c r="H35" s="22"/>
      <c r="I35" s="22"/>
      <c r="J35" s="23"/>
    </row>
    <row r="36" spans="1:10" ht="30" customHeight="1">
      <c r="A36" s="82" t="s">
        <v>123</v>
      </c>
      <c r="B36" s="83"/>
      <c r="C36" s="83"/>
      <c r="D36" s="83"/>
      <c r="E36" s="83"/>
      <c r="F36" s="83"/>
      <c r="G36" s="83"/>
      <c r="H36" s="83"/>
      <c r="I36" s="83"/>
      <c r="J36" s="84"/>
    </row>
    <row r="37" spans="1:10" ht="114.75">
      <c r="A37" s="24" t="s">
        <v>53</v>
      </c>
      <c r="B37" s="24" t="s">
        <v>30</v>
      </c>
      <c r="C37" s="24" t="s">
        <v>74</v>
      </c>
      <c r="D37" s="24" t="s">
        <v>20</v>
      </c>
      <c r="E37" s="17">
        <v>34529</v>
      </c>
      <c r="F37" s="18">
        <f>600/2000</f>
        <v>0.3</v>
      </c>
      <c r="G37" s="19">
        <f>E37*F37*0.69</f>
        <v>7147.502999999999</v>
      </c>
      <c r="H37" s="149">
        <f>E37*F37*0.31</f>
        <v>3211.1969999999997</v>
      </c>
      <c r="I37" s="19">
        <f t="shared" si="1"/>
        <v>10358.699999999999</v>
      </c>
      <c r="J37" s="24" t="s">
        <v>75</v>
      </c>
    </row>
    <row r="38" spans="1:10" ht="53.25" customHeight="1">
      <c r="A38" s="85" t="s">
        <v>55</v>
      </c>
      <c r="B38" s="106" t="s">
        <v>33</v>
      </c>
      <c r="C38" s="43" t="s">
        <v>31</v>
      </c>
      <c r="D38" s="44" t="s">
        <v>32</v>
      </c>
      <c r="E38" s="44">
        <v>17</v>
      </c>
      <c r="F38" s="45">
        <v>25</v>
      </c>
      <c r="G38" s="41">
        <v>0</v>
      </c>
      <c r="H38" s="141">
        <f>E38*F38</f>
        <v>425</v>
      </c>
      <c r="I38" s="41">
        <f t="shared" si="1"/>
        <v>425</v>
      </c>
      <c r="J38" s="43"/>
    </row>
    <row r="39" spans="1:10" ht="12.75">
      <c r="A39" s="86"/>
      <c r="B39" s="107"/>
      <c r="C39" s="43" t="s">
        <v>34</v>
      </c>
      <c r="D39" s="44" t="s">
        <v>13</v>
      </c>
      <c r="E39" s="44">
        <v>6.6</v>
      </c>
      <c r="F39" s="45">
        <v>58.7</v>
      </c>
      <c r="G39" s="41">
        <v>0</v>
      </c>
      <c r="H39" s="149">
        <f>E39*F39</f>
        <v>387.42</v>
      </c>
      <c r="I39" s="41">
        <f t="shared" si="1"/>
        <v>387.42</v>
      </c>
      <c r="J39" s="43"/>
    </row>
    <row r="40" spans="1:10" ht="63.75" customHeight="1">
      <c r="A40" s="86"/>
      <c r="B40" s="79" t="s">
        <v>54</v>
      </c>
      <c r="C40" s="1" t="s">
        <v>17</v>
      </c>
      <c r="D40" s="9" t="s">
        <v>20</v>
      </c>
      <c r="E40" s="9">
        <v>5400</v>
      </c>
      <c r="F40" s="15">
        <v>0.2</v>
      </c>
      <c r="G40" s="10">
        <v>0</v>
      </c>
      <c r="H40" s="149">
        <f>E40*F40</f>
        <v>1080</v>
      </c>
      <c r="I40" s="10">
        <f t="shared" si="1"/>
        <v>1080</v>
      </c>
      <c r="J40" s="1"/>
    </row>
    <row r="41" spans="1:10" ht="38.25" customHeight="1">
      <c r="A41" s="87"/>
      <c r="B41" s="81"/>
      <c r="C41" s="6" t="s">
        <v>18</v>
      </c>
      <c r="D41" s="25" t="s">
        <v>13</v>
      </c>
      <c r="E41" s="17">
        <v>23</v>
      </c>
      <c r="F41" s="18">
        <v>58.7</v>
      </c>
      <c r="G41" s="19">
        <v>0</v>
      </c>
      <c r="H41" s="149">
        <f>E41*F41</f>
        <v>1350.1000000000001</v>
      </c>
      <c r="I41" s="10">
        <f t="shared" si="1"/>
        <v>1350.1000000000001</v>
      </c>
      <c r="J41" s="6"/>
    </row>
    <row r="42" spans="1:10" ht="63.75">
      <c r="A42" s="43" t="s">
        <v>56</v>
      </c>
      <c r="B42" s="43"/>
      <c r="C42" s="43" t="s">
        <v>19</v>
      </c>
      <c r="D42" s="47" t="s">
        <v>13</v>
      </c>
      <c r="E42" s="44">
        <v>23</v>
      </c>
      <c r="F42" s="45">
        <v>164.3</v>
      </c>
      <c r="G42" s="41">
        <v>0</v>
      </c>
      <c r="H42" s="149">
        <f>E42*F42</f>
        <v>3778.9</v>
      </c>
      <c r="I42" s="41">
        <f t="shared" si="1"/>
        <v>3778.9</v>
      </c>
      <c r="J42" s="43"/>
    </row>
    <row r="43" spans="1:10" ht="27" customHeight="1">
      <c r="A43" s="79" t="s">
        <v>57</v>
      </c>
      <c r="B43" s="85" t="s">
        <v>58</v>
      </c>
      <c r="C43" s="6" t="s">
        <v>35</v>
      </c>
      <c r="D43" s="17" t="s">
        <v>97</v>
      </c>
      <c r="E43" s="17">
        <f>10*4</f>
        <v>40</v>
      </c>
      <c r="F43" s="18">
        <v>25</v>
      </c>
      <c r="G43" s="19">
        <f aca="true" t="shared" si="3" ref="G43:G51">E43*F43</f>
        <v>1000</v>
      </c>
      <c r="H43" s="19">
        <v>0</v>
      </c>
      <c r="I43" s="19">
        <f t="shared" si="1"/>
        <v>1000</v>
      </c>
      <c r="J43" s="6" t="s">
        <v>100</v>
      </c>
    </row>
    <row r="44" spans="1:10" ht="31.5" customHeight="1">
      <c r="A44" s="80"/>
      <c r="B44" s="87"/>
      <c r="C44" s="6" t="s">
        <v>36</v>
      </c>
      <c r="D44" s="17" t="s">
        <v>37</v>
      </c>
      <c r="E44" s="17">
        <f>2*4</f>
        <v>8</v>
      </c>
      <c r="F44" s="18">
        <v>15</v>
      </c>
      <c r="G44" s="19">
        <f t="shared" si="3"/>
        <v>120</v>
      </c>
      <c r="H44" s="19">
        <v>0</v>
      </c>
      <c r="I44" s="19">
        <f t="shared" si="1"/>
        <v>120</v>
      </c>
      <c r="J44" s="6" t="s">
        <v>98</v>
      </c>
    </row>
    <row r="45" spans="1:10" ht="40.5" customHeight="1">
      <c r="A45" s="80"/>
      <c r="B45" s="106" t="s">
        <v>59</v>
      </c>
      <c r="C45" s="43" t="s">
        <v>35</v>
      </c>
      <c r="D45" s="44" t="s">
        <v>97</v>
      </c>
      <c r="E45" s="44">
        <f>7*4</f>
        <v>28</v>
      </c>
      <c r="F45" s="45">
        <v>25</v>
      </c>
      <c r="G45" s="41">
        <f t="shared" si="3"/>
        <v>700</v>
      </c>
      <c r="H45" s="41">
        <v>0</v>
      </c>
      <c r="I45" s="41">
        <f t="shared" si="1"/>
        <v>700</v>
      </c>
      <c r="J45" s="43" t="s">
        <v>99</v>
      </c>
    </row>
    <row r="46" spans="1:10" ht="25.5">
      <c r="A46" s="80"/>
      <c r="B46" s="107"/>
      <c r="C46" s="43" t="s">
        <v>36</v>
      </c>
      <c r="D46" s="44" t="s">
        <v>37</v>
      </c>
      <c r="E46" s="44">
        <f>2*4</f>
        <v>8</v>
      </c>
      <c r="F46" s="45">
        <v>15</v>
      </c>
      <c r="G46" s="41">
        <f t="shared" si="3"/>
        <v>120</v>
      </c>
      <c r="H46" s="41">
        <v>0</v>
      </c>
      <c r="I46" s="41">
        <f t="shared" si="1"/>
        <v>120</v>
      </c>
      <c r="J46" s="43" t="s">
        <v>98</v>
      </c>
    </row>
    <row r="47" spans="1:10" ht="25.5" customHeight="1">
      <c r="A47" s="80"/>
      <c r="B47" s="85" t="s">
        <v>60</v>
      </c>
      <c r="C47" s="6" t="s">
        <v>35</v>
      </c>
      <c r="D47" s="17" t="s">
        <v>97</v>
      </c>
      <c r="E47" s="17">
        <f>7*4</f>
        <v>28</v>
      </c>
      <c r="F47" s="18">
        <v>25</v>
      </c>
      <c r="G47" s="19">
        <f t="shared" si="3"/>
        <v>700</v>
      </c>
      <c r="H47" s="19">
        <v>0</v>
      </c>
      <c r="I47" s="19">
        <f t="shared" si="1"/>
        <v>700</v>
      </c>
      <c r="J47" s="6" t="s">
        <v>99</v>
      </c>
    </row>
    <row r="48" spans="1:10" ht="25.5">
      <c r="A48" s="80"/>
      <c r="B48" s="87"/>
      <c r="C48" s="6" t="s">
        <v>36</v>
      </c>
      <c r="D48" s="17" t="s">
        <v>37</v>
      </c>
      <c r="E48" s="17">
        <f>2*4</f>
        <v>8</v>
      </c>
      <c r="F48" s="18">
        <v>15</v>
      </c>
      <c r="G48" s="19">
        <f t="shared" si="3"/>
        <v>120</v>
      </c>
      <c r="H48" s="19">
        <v>0</v>
      </c>
      <c r="I48" s="19">
        <f t="shared" si="1"/>
        <v>120</v>
      </c>
      <c r="J48" s="6" t="s">
        <v>98</v>
      </c>
    </row>
    <row r="49" spans="1:10" ht="25.5" customHeight="1">
      <c r="A49" s="80"/>
      <c r="B49" s="106" t="s">
        <v>61</v>
      </c>
      <c r="C49" s="43" t="s">
        <v>35</v>
      </c>
      <c r="D49" s="44" t="s">
        <v>97</v>
      </c>
      <c r="E49" s="44">
        <f>10*4</f>
        <v>40</v>
      </c>
      <c r="F49" s="45">
        <v>25</v>
      </c>
      <c r="G49" s="41">
        <f t="shared" si="3"/>
        <v>1000</v>
      </c>
      <c r="H49" s="41">
        <v>0</v>
      </c>
      <c r="I49" s="41">
        <f t="shared" si="1"/>
        <v>1000</v>
      </c>
      <c r="J49" s="43" t="s">
        <v>100</v>
      </c>
    </row>
    <row r="50" spans="1:10" ht="25.5">
      <c r="A50" s="81"/>
      <c r="B50" s="107"/>
      <c r="C50" s="43" t="s">
        <v>36</v>
      </c>
      <c r="D50" s="44" t="s">
        <v>37</v>
      </c>
      <c r="E50" s="44">
        <f>2*4</f>
        <v>8</v>
      </c>
      <c r="F50" s="45">
        <v>15</v>
      </c>
      <c r="G50" s="41">
        <f t="shared" si="3"/>
        <v>120</v>
      </c>
      <c r="H50" s="41">
        <v>0</v>
      </c>
      <c r="I50" s="41">
        <f t="shared" si="1"/>
        <v>120</v>
      </c>
      <c r="J50" s="43" t="s">
        <v>98</v>
      </c>
    </row>
    <row r="51" spans="1:10" ht="39" customHeight="1">
      <c r="A51" s="85" t="s">
        <v>101</v>
      </c>
      <c r="B51" s="85" t="s">
        <v>102</v>
      </c>
      <c r="C51" s="6" t="s">
        <v>39</v>
      </c>
      <c r="D51" s="17" t="s">
        <v>38</v>
      </c>
      <c r="E51" s="17">
        <v>3</v>
      </c>
      <c r="F51" s="18">
        <v>500</v>
      </c>
      <c r="G51" s="19">
        <f t="shared" si="3"/>
        <v>1500</v>
      </c>
      <c r="H51" s="19">
        <v>0</v>
      </c>
      <c r="I51" s="19">
        <f t="shared" si="1"/>
        <v>1500</v>
      </c>
      <c r="J51" s="6" t="s">
        <v>77</v>
      </c>
    </row>
    <row r="52" spans="1:10" ht="12.75">
      <c r="A52" s="86"/>
      <c r="B52" s="86"/>
      <c r="C52" s="20" t="s">
        <v>40</v>
      </c>
      <c r="D52" s="25" t="s">
        <v>41</v>
      </c>
      <c r="E52" s="25">
        <v>4</v>
      </c>
      <c r="F52" s="28">
        <v>150</v>
      </c>
      <c r="G52" s="19">
        <f>E52*F52*12</f>
        <v>7200</v>
      </c>
      <c r="H52" s="19">
        <v>0</v>
      </c>
      <c r="I52" s="19">
        <f t="shared" si="1"/>
        <v>7200</v>
      </c>
      <c r="J52" s="6" t="s">
        <v>103</v>
      </c>
    </row>
    <row r="53" spans="1:10" ht="12.75">
      <c r="A53" s="87"/>
      <c r="B53" s="87"/>
      <c r="C53" s="20" t="s">
        <v>42</v>
      </c>
      <c r="D53" s="25" t="s">
        <v>43</v>
      </c>
      <c r="E53" s="25">
        <v>1</v>
      </c>
      <c r="F53" s="28">
        <v>150</v>
      </c>
      <c r="G53" s="19">
        <f>F53*12</f>
        <v>1800</v>
      </c>
      <c r="H53" s="19">
        <v>0</v>
      </c>
      <c r="I53" s="19">
        <f t="shared" si="1"/>
        <v>1800</v>
      </c>
      <c r="J53" s="6" t="s">
        <v>76</v>
      </c>
    </row>
    <row r="54" spans="1:10" s="64" customFormat="1" ht="12.75">
      <c r="A54" s="93" t="s">
        <v>62</v>
      </c>
      <c r="B54" s="94"/>
      <c r="C54" s="94"/>
      <c r="D54" s="94"/>
      <c r="E54" s="94"/>
      <c r="F54" s="63"/>
      <c r="G54" s="62">
        <f>SUM(G37:G53)</f>
        <v>21527.502999999997</v>
      </c>
      <c r="H54" s="62">
        <f>SUM(H37:H53)</f>
        <v>10232.617</v>
      </c>
      <c r="I54" s="62">
        <f>SUM(I37:I53)</f>
        <v>31760.12</v>
      </c>
      <c r="J54" s="63"/>
    </row>
    <row r="55" spans="1:10" ht="12.75">
      <c r="A55" s="21"/>
      <c r="B55" s="68"/>
      <c r="C55" s="68"/>
      <c r="D55" s="68"/>
      <c r="E55" s="68"/>
      <c r="F55" s="68"/>
      <c r="G55" s="22"/>
      <c r="H55" s="22"/>
      <c r="I55" s="22"/>
      <c r="J55" s="23"/>
    </row>
    <row r="56" spans="1:10" ht="30" customHeight="1">
      <c r="A56" s="82" t="s">
        <v>124</v>
      </c>
      <c r="B56" s="83"/>
      <c r="C56" s="83"/>
      <c r="D56" s="83"/>
      <c r="E56" s="83"/>
      <c r="F56" s="83"/>
      <c r="G56" s="83"/>
      <c r="H56" s="83"/>
      <c r="I56" s="83"/>
      <c r="J56" s="84"/>
    </row>
    <row r="57" spans="1:10" ht="30" customHeight="1">
      <c r="A57" s="85" t="s">
        <v>63</v>
      </c>
      <c r="B57" s="121" t="s">
        <v>64</v>
      </c>
      <c r="C57" s="6" t="s">
        <v>44</v>
      </c>
      <c r="D57" s="25" t="s">
        <v>20</v>
      </c>
      <c r="E57" s="25">
        <v>1</v>
      </c>
      <c r="F57" s="28">
        <v>1000</v>
      </c>
      <c r="G57" s="19">
        <f aca="true" t="shared" si="4" ref="G57:G62">E57*F57</f>
        <v>1000</v>
      </c>
      <c r="H57" s="19">
        <v>0</v>
      </c>
      <c r="I57" s="10">
        <f aca="true" t="shared" si="5" ref="I57:I63">G57+H57</f>
        <v>1000</v>
      </c>
      <c r="J57" s="20"/>
    </row>
    <row r="58" spans="1:10" ht="12.75">
      <c r="A58" s="86"/>
      <c r="B58" s="134"/>
      <c r="C58" s="108" t="s">
        <v>45</v>
      </c>
      <c r="D58" s="108" t="s">
        <v>20</v>
      </c>
      <c r="E58" s="108">
        <v>1</v>
      </c>
      <c r="F58" s="111">
        <v>18000</v>
      </c>
      <c r="G58" s="123">
        <f t="shared" si="4"/>
        <v>18000</v>
      </c>
      <c r="H58" s="123">
        <v>0</v>
      </c>
      <c r="I58" s="126">
        <f t="shared" si="5"/>
        <v>18000</v>
      </c>
      <c r="J58" s="108"/>
    </row>
    <row r="59" spans="1:10" ht="25.5" customHeight="1" hidden="1">
      <c r="A59" s="86"/>
      <c r="B59" s="134"/>
      <c r="C59" s="109"/>
      <c r="D59" s="109"/>
      <c r="E59" s="109"/>
      <c r="F59" s="112"/>
      <c r="G59" s="124"/>
      <c r="H59" s="124"/>
      <c r="I59" s="127"/>
      <c r="J59" s="109"/>
    </row>
    <row r="60" spans="1:10" ht="7.5" customHeight="1">
      <c r="A60" s="86"/>
      <c r="B60" s="134"/>
      <c r="C60" s="110"/>
      <c r="D60" s="110"/>
      <c r="E60" s="110"/>
      <c r="F60" s="113"/>
      <c r="G60" s="125"/>
      <c r="H60" s="125"/>
      <c r="I60" s="128"/>
      <c r="J60" s="110"/>
    </row>
    <row r="61" spans="1:10" ht="12.75">
      <c r="A61" s="86"/>
      <c r="B61" s="134"/>
      <c r="C61" s="53" t="s">
        <v>46</v>
      </c>
      <c r="D61" s="54" t="s">
        <v>20</v>
      </c>
      <c r="E61" s="54">
        <v>1</v>
      </c>
      <c r="F61" s="55">
        <v>1000</v>
      </c>
      <c r="G61" s="56">
        <f t="shared" si="4"/>
        <v>1000</v>
      </c>
      <c r="H61" s="56">
        <v>0</v>
      </c>
      <c r="I61" s="57">
        <f t="shared" si="5"/>
        <v>1000</v>
      </c>
      <c r="J61" s="53"/>
    </row>
    <row r="62" spans="1:10" ht="12.75">
      <c r="A62" s="86"/>
      <c r="B62" s="122"/>
      <c r="C62" s="53" t="s">
        <v>47</v>
      </c>
      <c r="D62" s="54" t="s">
        <v>20</v>
      </c>
      <c r="E62" s="54">
        <v>1</v>
      </c>
      <c r="F62" s="55">
        <v>1000</v>
      </c>
      <c r="G62" s="56">
        <f t="shared" si="4"/>
        <v>1000</v>
      </c>
      <c r="H62" s="56">
        <v>0</v>
      </c>
      <c r="I62" s="57">
        <f t="shared" si="5"/>
        <v>1000</v>
      </c>
      <c r="J62" s="53"/>
    </row>
    <row r="63" spans="1:11" ht="25.5">
      <c r="A63" s="87"/>
      <c r="B63" s="48" t="s">
        <v>48</v>
      </c>
      <c r="C63" s="49"/>
      <c r="D63" s="50"/>
      <c r="E63" s="50"/>
      <c r="F63" s="51"/>
      <c r="G63" s="52">
        <v>5000</v>
      </c>
      <c r="H63" s="52">
        <v>0</v>
      </c>
      <c r="I63" s="52">
        <f t="shared" si="5"/>
        <v>5000</v>
      </c>
      <c r="J63" s="49"/>
      <c r="K63" s="3"/>
    </row>
    <row r="64" spans="1:11" s="64" customFormat="1" ht="12.75" customHeight="1">
      <c r="A64" s="93" t="s">
        <v>65</v>
      </c>
      <c r="B64" s="104"/>
      <c r="C64" s="104"/>
      <c r="D64" s="104"/>
      <c r="E64" s="105"/>
      <c r="F64" s="63"/>
      <c r="G64" s="62">
        <f>SUM(G57:G63)</f>
        <v>26000</v>
      </c>
      <c r="H64" s="62">
        <f>SUM(H57:H63)</f>
        <v>0</v>
      </c>
      <c r="I64" s="62">
        <f>SUM(I57:I63)</f>
        <v>26000</v>
      </c>
      <c r="J64" s="63"/>
      <c r="K64" s="65"/>
    </row>
    <row r="65" spans="1:10" ht="12.75">
      <c r="A65" s="21"/>
      <c r="B65" s="68"/>
      <c r="C65" s="68"/>
      <c r="D65" s="68"/>
      <c r="E65" s="68"/>
      <c r="F65" s="68"/>
      <c r="G65" s="22"/>
      <c r="H65" s="22"/>
      <c r="I65" s="22"/>
      <c r="J65" s="23"/>
    </row>
    <row r="66" spans="1:10" ht="12.75">
      <c r="A66" s="82" t="s">
        <v>131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30" customHeight="1">
      <c r="A67" s="85" t="s">
        <v>132</v>
      </c>
      <c r="B67" s="85" t="s">
        <v>133</v>
      </c>
      <c r="C67" s="6" t="s">
        <v>134</v>
      </c>
      <c r="D67" s="25" t="s">
        <v>20</v>
      </c>
      <c r="E67" s="25">
        <v>500</v>
      </c>
      <c r="F67" s="28">
        <v>2</v>
      </c>
      <c r="G67" s="28">
        <v>0</v>
      </c>
      <c r="H67" s="142">
        <f>E67*F67</f>
        <v>1000</v>
      </c>
      <c r="I67" s="19">
        <f aca="true" t="shared" si="6" ref="I67:I76">G67+H67</f>
        <v>1000</v>
      </c>
      <c r="J67" s="20"/>
    </row>
    <row r="68" spans="1:10" ht="12.75">
      <c r="A68" s="86"/>
      <c r="B68" s="86"/>
      <c r="C68" s="6" t="s">
        <v>135</v>
      </c>
      <c r="D68" s="108" t="s">
        <v>20</v>
      </c>
      <c r="E68" s="108">
        <v>1000</v>
      </c>
      <c r="F68" s="111">
        <v>2</v>
      </c>
      <c r="G68" s="28">
        <v>0</v>
      </c>
      <c r="H68" s="143">
        <f>E68*F68</f>
        <v>2000</v>
      </c>
      <c r="I68" s="19">
        <f t="shared" si="6"/>
        <v>2000</v>
      </c>
      <c r="J68" s="108"/>
    </row>
    <row r="69" spans="1:10" ht="25.5" customHeight="1" hidden="1">
      <c r="A69" s="86"/>
      <c r="B69" s="86"/>
      <c r="C69" s="6"/>
      <c r="D69" s="109"/>
      <c r="E69" s="109"/>
      <c r="F69" s="112"/>
      <c r="G69" s="28">
        <v>0</v>
      </c>
      <c r="H69" s="144"/>
      <c r="I69" s="19">
        <f t="shared" si="6"/>
        <v>0</v>
      </c>
      <c r="J69" s="109"/>
    </row>
    <row r="70" spans="1:10" ht="12.75">
      <c r="A70" s="86"/>
      <c r="B70" s="86"/>
      <c r="C70" s="53" t="s">
        <v>136</v>
      </c>
      <c r="D70" s="54" t="s">
        <v>20</v>
      </c>
      <c r="E70" s="54">
        <v>1</v>
      </c>
      <c r="F70" s="55">
        <v>300</v>
      </c>
      <c r="G70" s="28">
        <v>0</v>
      </c>
      <c r="H70" s="150">
        <f>E70*F70</f>
        <v>300</v>
      </c>
      <c r="I70" s="19">
        <f t="shared" si="6"/>
        <v>300</v>
      </c>
      <c r="J70" s="53"/>
    </row>
    <row r="71" spans="1:10" ht="46.5" customHeight="1">
      <c r="A71" s="86"/>
      <c r="B71" s="87"/>
      <c r="C71" s="53" t="s">
        <v>137</v>
      </c>
      <c r="D71" s="54" t="s">
        <v>20</v>
      </c>
      <c r="E71" s="54">
        <v>1</v>
      </c>
      <c r="F71" s="55">
        <v>100</v>
      </c>
      <c r="G71" s="28">
        <v>0</v>
      </c>
      <c r="H71" s="142">
        <f>E71*F71</f>
        <v>100</v>
      </c>
      <c r="I71" s="19">
        <f t="shared" si="6"/>
        <v>100</v>
      </c>
      <c r="J71" s="53"/>
    </row>
    <row r="72" spans="1:10" ht="38.25">
      <c r="A72" s="85" t="s">
        <v>138</v>
      </c>
      <c r="B72" s="85" t="s">
        <v>139</v>
      </c>
      <c r="C72" s="6" t="s">
        <v>140</v>
      </c>
      <c r="D72" s="25" t="s">
        <v>20</v>
      </c>
      <c r="E72" s="25">
        <v>1</v>
      </c>
      <c r="F72" s="28">
        <v>2500</v>
      </c>
      <c r="G72" s="28">
        <v>0</v>
      </c>
      <c r="H72" s="151">
        <f>E72*F72</f>
        <v>2500</v>
      </c>
      <c r="I72" s="19">
        <f t="shared" si="6"/>
        <v>2500</v>
      </c>
      <c r="J72" s="20"/>
    </row>
    <row r="73" spans="1:10" ht="12.75">
      <c r="A73" s="86"/>
      <c r="B73" s="86"/>
      <c r="C73" s="108" t="s">
        <v>141</v>
      </c>
      <c r="D73" s="108" t="s">
        <v>20</v>
      </c>
      <c r="E73" s="108">
        <v>1</v>
      </c>
      <c r="F73" s="131">
        <v>240</v>
      </c>
      <c r="G73" s="131">
        <v>0</v>
      </c>
      <c r="H73" s="145">
        <f>E73*F73</f>
        <v>240</v>
      </c>
      <c r="I73" s="140">
        <f t="shared" si="6"/>
        <v>240</v>
      </c>
      <c r="J73" s="108"/>
    </row>
    <row r="74" spans="1:10" ht="12.75">
      <c r="A74" s="86"/>
      <c r="B74" s="86"/>
      <c r="C74" s="109"/>
      <c r="D74" s="109"/>
      <c r="E74" s="109"/>
      <c r="F74" s="135"/>
      <c r="G74" s="135"/>
      <c r="H74" s="146"/>
      <c r="I74" s="135"/>
      <c r="J74" s="109"/>
    </row>
    <row r="75" spans="1:10" ht="12.75">
      <c r="A75" s="86"/>
      <c r="B75" s="86"/>
      <c r="C75" s="110"/>
      <c r="D75" s="110"/>
      <c r="E75" s="110"/>
      <c r="F75" s="136"/>
      <c r="G75" s="136"/>
      <c r="H75" s="147"/>
      <c r="I75" s="136"/>
      <c r="J75" s="110"/>
    </row>
    <row r="76" spans="1:10" ht="25.5">
      <c r="A76" s="86"/>
      <c r="B76" s="86"/>
      <c r="C76" s="6" t="s">
        <v>142</v>
      </c>
      <c r="D76" s="54" t="s">
        <v>20</v>
      </c>
      <c r="E76" s="54">
        <v>1</v>
      </c>
      <c r="F76" s="55">
        <v>300</v>
      </c>
      <c r="G76" s="28">
        <v>0</v>
      </c>
      <c r="H76" s="150">
        <f>E76*F76</f>
        <v>300</v>
      </c>
      <c r="I76" s="19">
        <f t="shared" si="6"/>
        <v>300</v>
      </c>
      <c r="J76" s="53"/>
    </row>
    <row r="77" spans="1:10" ht="63.75">
      <c r="A77" s="88" t="s">
        <v>143</v>
      </c>
      <c r="B77" s="88" t="s">
        <v>113</v>
      </c>
      <c r="C77" s="60" t="s">
        <v>144</v>
      </c>
      <c r="D77" s="58" t="s">
        <v>126</v>
      </c>
      <c r="E77" s="58">
        <v>2</v>
      </c>
      <c r="F77" s="59">
        <v>180</v>
      </c>
      <c r="G77" s="59">
        <v>0</v>
      </c>
      <c r="H77" s="148">
        <f>E77*F77</f>
        <v>360</v>
      </c>
      <c r="I77" s="59">
        <f>SUM(G77:H77)</f>
        <v>360</v>
      </c>
      <c r="J77" s="37"/>
    </row>
    <row r="78" spans="1:10" ht="25.5">
      <c r="A78" s="137"/>
      <c r="B78" s="137"/>
      <c r="C78" s="60" t="s">
        <v>104</v>
      </c>
      <c r="D78" s="38" t="s">
        <v>114</v>
      </c>
      <c r="E78" s="58">
        <f>50*2</f>
        <v>100</v>
      </c>
      <c r="F78" s="59">
        <v>5</v>
      </c>
      <c r="G78" s="59">
        <v>0</v>
      </c>
      <c r="H78" s="148">
        <f aca="true" t="shared" si="7" ref="H78:H87">E78*F78</f>
        <v>500</v>
      </c>
      <c r="I78" s="59">
        <f aca="true" t="shared" si="8" ref="I78:I87">SUM(G78:H78)</f>
        <v>500</v>
      </c>
      <c r="J78" s="37"/>
    </row>
    <row r="79" spans="1:10" ht="12.75">
      <c r="A79" s="137"/>
      <c r="B79" s="137"/>
      <c r="C79" s="60" t="s">
        <v>105</v>
      </c>
      <c r="D79" s="58" t="s">
        <v>115</v>
      </c>
      <c r="E79" s="58">
        <v>100</v>
      </c>
      <c r="F79" s="59">
        <v>15</v>
      </c>
      <c r="G79" s="59">
        <v>0</v>
      </c>
      <c r="H79" s="148">
        <f t="shared" si="7"/>
        <v>1500</v>
      </c>
      <c r="I79" s="59">
        <f t="shared" si="8"/>
        <v>1500</v>
      </c>
      <c r="J79" s="37"/>
    </row>
    <row r="80" spans="1:10" ht="25.5">
      <c r="A80" s="137"/>
      <c r="B80" s="137"/>
      <c r="C80" s="71" t="s">
        <v>106</v>
      </c>
      <c r="D80" s="72" t="s">
        <v>116</v>
      </c>
      <c r="E80" s="73">
        <f>50*2</f>
        <v>100</v>
      </c>
      <c r="F80" s="74">
        <v>20</v>
      </c>
      <c r="G80" s="74">
        <v>0</v>
      </c>
      <c r="H80" s="148">
        <f t="shared" si="7"/>
        <v>2000</v>
      </c>
      <c r="I80" s="74">
        <f t="shared" si="8"/>
        <v>2000</v>
      </c>
      <c r="J80" s="37"/>
    </row>
    <row r="81" spans="1:10" ht="12.75">
      <c r="A81" s="137"/>
      <c r="B81" s="137"/>
      <c r="C81" s="138" t="s">
        <v>107</v>
      </c>
      <c r="D81" s="121" t="s">
        <v>126</v>
      </c>
      <c r="E81" s="121">
        <v>6</v>
      </c>
      <c r="F81" s="129">
        <v>35</v>
      </c>
      <c r="G81" s="131">
        <v>0</v>
      </c>
      <c r="H81" s="145">
        <f>E81*F81</f>
        <v>210</v>
      </c>
      <c r="I81" s="131">
        <f>SUM(G81:H81)</f>
        <v>210</v>
      </c>
      <c r="J81" s="88" t="s">
        <v>128</v>
      </c>
    </row>
    <row r="82" spans="1:10" ht="12.75">
      <c r="A82" s="137"/>
      <c r="B82" s="137"/>
      <c r="C82" s="139"/>
      <c r="D82" s="122"/>
      <c r="E82" s="122"/>
      <c r="F82" s="130"/>
      <c r="G82" s="132"/>
      <c r="H82" s="147"/>
      <c r="I82" s="133"/>
      <c r="J82" s="89"/>
    </row>
    <row r="83" spans="1:10" ht="25.5">
      <c r="A83" s="137"/>
      <c r="B83" s="137"/>
      <c r="C83" s="60" t="s">
        <v>108</v>
      </c>
      <c r="D83" s="58" t="s">
        <v>115</v>
      </c>
      <c r="E83" s="58">
        <f>2*50</f>
        <v>100</v>
      </c>
      <c r="F83" s="59">
        <v>15</v>
      </c>
      <c r="G83" s="59">
        <v>0</v>
      </c>
      <c r="H83" s="148">
        <f t="shared" si="7"/>
        <v>1500</v>
      </c>
      <c r="I83" s="59">
        <f t="shared" si="8"/>
        <v>1500</v>
      </c>
      <c r="J83" s="37" t="s">
        <v>129</v>
      </c>
    </row>
    <row r="84" spans="1:10" s="64" customFormat="1" ht="38.25">
      <c r="A84" s="137"/>
      <c r="B84" s="137"/>
      <c r="C84" s="61" t="s">
        <v>110</v>
      </c>
      <c r="D84" s="38" t="s">
        <v>127</v>
      </c>
      <c r="E84" s="58">
        <v>50</v>
      </c>
      <c r="F84" s="59">
        <v>5</v>
      </c>
      <c r="G84" s="59">
        <v>0</v>
      </c>
      <c r="H84" s="148">
        <f t="shared" si="7"/>
        <v>250</v>
      </c>
      <c r="I84" s="59">
        <f t="shared" si="8"/>
        <v>250</v>
      </c>
      <c r="J84" s="37" t="s">
        <v>112</v>
      </c>
    </row>
    <row r="85" spans="1:10" ht="25.5">
      <c r="A85" s="137"/>
      <c r="B85" s="137"/>
      <c r="C85" s="60" t="s">
        <v>109</v>
      </c>
      <c r="D85" s="58" t="s">
        <v>117</v>
      </c>
      <c r="E85" s="58">
        <f>100*4</f>
        <v>400</v>
      </c>
      <c r="F85" s="59">
        <v>0.5</v>
      </c>
      <c r="G85" s="59">
        <v>0</v>
      </c>
      <c r="H85" s="148">
        <f t="shared" si="7"/>
        <v>200</v>
      </c>
      <c r="I85" s="59">
        <f t="shared" si="8"/>
        <v>200</v>
      </c>
      <c r="J85" s="37"/>
    </row>
    <row r="86" spans="1:10" s="64" customFormat="1" ht="38.25">
      <c r="A86" s="137"/>
      <c r="B86" s="137"/>
      <c r="C86" s="61" t="s">
        <v>111</v>
      </c>
      <c r="D86" s="58" t="s">
        <v>20</v>
      </c>
      <c r="E86" s="58">
        <v>4</v>
      </c>
      <c r="F86" s="59">
        <v>30</v>
      </c>
      <c r="G86" s="59">
        <v>0</v>
      </c>
      <c r="H86" s="148">
        <f t="shared" si="7"/>
        <v>120</v>
      </c>
      <c r="I86" s="59">
        <f t="shared" si="8"/>
        <v>120</v>
      </c>
      <c r="J86" s="37"/>
    </row>
    <row r="87" spans="1:10" ht="38.25">
      <c r="A87" s="89"/>
      <c r="B87" s="89"/>
      <c r="C87" s="60" t="s">
        <v>119</v>
      </c>
      <c r="D87" s="38" t="s">
        <v>118</v>
      </c>
      <c r="E87" s="58">
        <v>2</v>
      </c>
      <c r="F87" s="59">
        <v>300</v>
      </c>
      <c r="G87" s="59">
        <v>0</v>
      </c>
      <c r="H87" s="152">
        <f t="shared" si="7"/>
        <v>600</v>
      </c>
      <c r="I87" s="59">
        <f t="shared" si="8"/>
        <v>600</v>
      </c>
      <c r="J87" s="70" t="s">
        <v>130</v>
      </c>
    </row>
    <row r="88" spans="1:10" ht="12.75">
      <c r="A88" s="93" t="s">
        <v>66</v>
      </c>
      <c r="B88" s="94"/>
      <c r="C88" s="94"/>
      <c r="D88" s="94"/>
      <c r="E88" s="94"/>
      <c r="F88" s="63"/>
      <c r="G88" s="62">
        <f>SUM(G67:G87)</f>
        <v>0</v>
      </c>
      <c r="H88" s="75">
        <f>SUM(H67:H87)</f>
        <v>13680</v>
      </c>
      <c r="I88" s="62">
        <f>SUM(I67:I87)</f>
        <v>13680</v>
      </c>
      <c r="J88" s="63"/>
    </row>
    <row r="89" spans="1:10" ht="12.75">
      <c r="A89" s="21"/>
      <c r="B89" s="68"/>
      <c r="C89" s="68"/>
      <c r="D89" s="68"/>
      <c r="E89" s="68"/>
      <c r="F89" s="68"/>
      <c r="G89" s="22"/>
      <c r="H89" s="22"/>
      <c r="I89" s="22"/>
      <c r="J89" s="23"/>
    </row>
    <row r="90" spans="1:10" ht="12.75">
      <c r="A90" s="66" t="s">
        <v>67</v>
      </c>
      <c r="B90" s="67"/>
      <c r="C90" s="67"/>
      <c r="D90" s="67"/>
      <c r="E90" s="67"/>
      <c r="F90" s="67"/>
      <c r="G90" s="62">
        <f>G34+G54+G64+G88</f>
        <v>47527.503</v>
      </c>
      <c r="H90" s="62">
        <f>H34+H54+H64+H88</f>
        <v>97194.14020000001</v>
      </c>
      <c r="I90" s="62">
        <f>I34+I54+I64+I88</f>
        <v>144721.6432</v>
      </c>
      <c r="J90" s="63"/>
    </row>
    <row r="91" spans="1:10" ht="12.75">
      <c r="A91" s="30" t="s">
        <v>68</v>
      </c>
      <c r="B91" s="68"/>
      <c r="C91" s="68"/>
      <c r="D91" s="68"/>
      <c r="E91" s="68"/>
      <c r="F91" s="68"/>
      <c r="G91" s="27">
        <f>G90*0.04</f>
        <v>1901.1001199999998</v>
      </c>
      <c r="H91" s="27">
        <v>0</v>
      </c>
      <c r="I91" s="31">
        <f>G91+H91</f>
        <v>1901.1001199999998</v>
      </c>
      <c r="J91" s="6"/>
    </row>
    <row r="92" spans="1:9" ht="12.75">
      <c r="A92" s="7" t="s">
        <v>69</v>
      </c>
      <c r="F92" s="29"/>
      <c r="G92" s="27">
        <v>571</v>
      </c>
      <c r="H92" s="27">
        <v>0</v>
      </c>
      <c r="I92" s="31">
        <f>G92+H92</f>
        <v>571</v>
      </c>
    </row>
    <row r="93" spans="1:10" ht="12.75">
      <c r="A93" s="32" t="s">
        <v>70</v>
      </c>
      <c r="B93" s="32"/>
      <c r="C93" s="32"/>
      <c r="D93" s="33"/>
      <c r="E93" s="33"/>
      <c r="F93" s="34"/>
      <c r="G93" s="35">
        <f>G90+G91+G92</f>
        <v>49999.60312</v>
      </c>
      <c r="H93" s="35">
        <f>H90+H91+H92</f>
        <v>97194.14020000001</v>
      </c>
      <c r="I93" s="35">
        <f>I90+I91+I92</f>
        <v>147193.74331999998</v>
      </c>
      <c r="J93" s="32"/>
    </row>
  </sheetData>
  <sheetProtection/>
  <mergeCells count="69">
    <mergeCell ref="D73:D75"/>
    <mergeCell ref="G73:G75"/>
    <mergeCell ref="H73:H75"/>
    <mergeCell ref="I73:I75"/>
    <mergeCell ref="J73:J75"/>
    <mergeCell ref="E81:E82"/>
    <mergeCell ref="H68:H69"/>
    <mergeCell ref="E73:E75"/>
    <mergeCell ref="F73:F75"/>
    <mergeCell ref="A77:A87"/>
    <mergeCell ref="B77:B87"/>
    <mergeCell ref="C81:C82"/>
    <mergeCell ref="A72:A76"/>
    <mergeCell ref="B72:B76"/>
    <mergeCell ref="C73:C75"/>
    <mergeCell ref="D68:D69"/>
    <mergeCell ref="E68:E69"/>
    <mergeCell ref="F68:F69"/>
    <mergeCell ref="J68:J69"/>
    <mergeCell ref="A67:A71"/>
    <mergeCell ref="B67:B71"/>
    <mergeCell ref="D81:D82"/>
    <mergeCell ref="A57:A63"/>
    <mergeCell ref="H58:H60"/>
    <mergeCell ref="I58:I60"/>
    <mergeCell ref="F81:F82"/>
    <mergeCell ref="G81:G82"/>
    <mergeCell ref="H81:H82"/>
    <mergeCell ref="I81:I82"/>
    <mergeCell ref="B57:B62"/>
    <mergeCell ref="G58:G60"/>
    <mergeCell ref="B14:B16"/>
    <mergeCell ref="A4:A19"/>
    <mergeCell ref="B17:B19"/>
    <mergeCell ref="B43:B44"/>
    <mergeCell ref="B45:B46"/>
    <mergeCell ref="A43:A50"/>
    <mergeCell ref="B47:B48"/>
    <mergeCell ref="B49:B50"/>
    <mergeCell ref="A88:E88"/>
    <mergeCell ref="A54:E54"/>
    <mergeCell ref="A56:J56"/>
    <mergeCell ref="A64:E64"/>
    <mergeCell ref="A66:J66"/>
    <mergeCell ref="B38:B39"/>
    <mergeCell ref="B40:B41"/>
    <mergeCell ref="E58:E60"/>
    <mergeCell ref="A51:A53"/>
    <mergeCell ref="C58:C60"/>
    <mergeCell ref="G1:I1"/>
    <mergeCell ref="A34:E34"/>
    <mergeCell ref="A3:J3"/>
    <mergeCell ref="A32:A33"/>
    <mergeCell ref="B32:B33"/>
    <mergeCell ref="B20:B22"/>
    <mergeCell ref="B4:B5"/>
    <mergeCell ref="B6:B7"/>
    <mergeCell ref="B8:B9"/>
    <mergeCell ref="B10:B13"/>
    <mergeCell ref="B23:B25"/>
    <mergeCell ref="B26:B30"/>
    <mergeCell ref="A36:J36"/>
    <mergeCell ref="B51:B53"/>
    <mergeCell ref="J81:J82"/>
    <mergeCell ref="A20:A30"/>
    <mergeCell ref="A38:A41"/>
    <mergeCell ref="D58:D60"/>
    <mergeCell ref="F58:F60"/>
    <mergeCell ref="J58:J60"/>
  </mergeCells>
  <printOptions/>
  <pageMargins left="0.75" right="0.75" top="1" bottom="1" header="0.5" footer="0.5"/>
  <pageSetup fitToHeight="5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Nodira</cp:lastModifiedBy>
  <cp:lastPrinted>2013-01-21T11:26:00Z</cp:lastPrinted>
  <dcterms:created xsi:type="dcterms:W3CDTF">2009-07-21T10:01:02Z</dcterms:created>
  <dcterms:modified xsi:type="dcterms:W3CDTF">2013-07-05T11:26:51Z</dcterms:modified>
  <cp:category/>
  <cp:version/>
  <cp:contentType/>
  <cp:contentStatus/>
</cp:coreProperties>
</file>