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5315" windowHeight="11760"/>
  </bookViews>
  <sheets>
    <sheet name="Бюджет " sheetId="6" r:id="rId1"/>
    <sheet name="IT equip break down" sheetId="1" r:id="rId2"/>
    <sheet name="Base" sheetId="3" r:id="rId3"/>
    <sheet name="Repiter" sheetId="2" r:id="rId4"/>
    <sheet name="Point A" sheetId="4" r:id="rId5"/>
    <sheet name="Point B" sheetId="5" r:id="rId6"/>
  </sheets>
  <definedNames>
    <definedName name="_xlnm._FilterDatabase" localSheetId="1" hidden="1">'IT equip break down'!$A$2:$L$51</definedName>
  </definedNames>
  <calcPr calcId="114210"/>
</workbook>
</file>

<file path=xl/calcChain.xml><?xml version="1.0" encoding="utf-8"?>
<calcChain xmlns="http://schemas.openxmlformats.org/spreadsheetml/2006/main">
  <c r="H13" i="6"/>
  <c r="I13"/>
  <c r="I5"/>
  <c r="I6"/>
  <c r="E12"/>
  <c r="F11"/>
  <c r="H11"/>
  <c r="I11"/>
  <c r="E10"/>
  <c r="F10"/>
  <c r="F6"/>
  <c r="H10"/>
  <c r="I10"/>
  <c r="F5"/>
  <c r="H5"/>
  <c r="E6"/>
  <c r="H6"/>
  <c r="H7"/>
  <c r="H12"/>
  <c r="H16"/>
  <c r="H19"/>
  <c r="F4"/>
  <c r="G4"/>
  <c r="I4"/>
  <c r="I7"/>
  <c r="F9"/>
  <c r="G9"/>
  <c r="G13"/>
  <c r="G15"/>
  <c r="I15"/>
  <c r="I16"/>
  <c r="I17"/>
  <c r="I18"/>
  <c r="I19"/>
  <c r="G7"/>
  <c r="G16"/>
  <c r="G19"/>
  <c r="I12"/>
  <c r="I9"/>
  <c r="F50" i="1"/>
  <c r="F54"/>
  <c r="F55"/>
  <c r="F56"/>
  <c r="F57"/>
  <c r="F58"/>
  <c r="F59"/>
  <c r="F60"/>
  <c r="F47"/>
  <c r="F48"/>
  <c r="F9"/>
  <c r="F14"/>
  <c r="F15"/>
  <c r="F19"/>
  <c r="F23"/>
  <c r="F22"/>
  <c r="F61"/>
  <c r="B15" i="4"/>
  <c r="B11" i="2"/>
  <c r="B7" i="3"/>
  <c r="B7" i="5"/>
  <c r="B8" i="2"/>
  <c r="B8" i="5"/>
  <c r="B6"/>
  <c r="B5"/>
  <c r="B4"/>
  <c r="B3"/>
  <c r="E11" i="4"/>
  <c r="B11" i="3"/>
  <c r="B5"/>
  <c r="B4"/>
  <c r="E8" i="4"/>
  <c r="B3"/>
  <c r="F7" i="1"/>
  <c r="B12" i="4"/>
  <c r="F49" i="1"/>
  <c r="B6" i="4"/>
  <c r="B11"/>
  <c r="B7"/>
  <c r="B5"/>
  <c r="B4"/>
  <c r="F43" i="1"/>
  <c r="F46"/>
  <c r="F42"/>
  <c r="F44"/>
  <c r="F45"/>
  <c r="F21"/>
  <c r="F38"/>
  <c r="F11"/>
  <c r="B5" i="2"/>
  <c r="F51" i="1"/>
  <c r="F8" i="4"/>
  <c r="G8"/>
  <c r="F10" i="1"/>
  <c r="B6" i="2"/>
  <c r="F28" i="1"/>
  <c r="F39"/>
  <c r="F7" i="2"/>
  <c r="G7"/>
  <c r="H7"/>
  <c r="F27" i="1"/>
  <c r="F26"/>
  <c r="F20"/>
  <c r="F5"/>
  <c r="F36"/>
  <c r="F37"/>
  <c r="F35"/>
  <c r="F34"/>
  <c r="F32"/>
  <c r="F33"/>
  <c r="F31"/>
  <c r="F30"/>
  <c r="F29"/>
  <c r="F40"/>
  <c r="F17"/>
  <c r="F18"/>
  <c r="F16"/>
  <c r="F6"/>
  <c r="F8"/>
  <c r="H24"/>
  <c r="F12"/>
  <c r="F13"/>
  <c r="F4"/>
  <c r="F24"/>
  <c r="F64"/>
</calcChain>
</file>

<file path=xl/sharedStrings.xml><?xml version="1.0" encoding="utf-8"?>
<sst xmlns="http://schemas.openxmlformats.org/spreadsheetml/2006/main" count="196" uniqueCount="163">
  <si>
    <t>№</t>
  </si>
  <si>
    <t>Сетевая камера AXIS Q1765-LE</t>
  </si>
  <si>
    <t>Наименование</t>
  </si>
  <si>
    <t>Кол-во</t>
  </si>
  <si>
    <t>Цена</t>
  </si>
  <si>
    <t>Цена ед.</t>
  </si>
  <si>
    <t>Part num</t>
  </si>
  <si>
    <t>Поворотное устройство YP3040</t>
  </si>
  <si>
    <t>YP3040 Wall Bracket</t>
  </si>
  <si>
    <t># 5502-471</t>
  </si>
  <si>
    <t># 5502-461</t>
  </si>
  <si>
    <t># 0574-001</t>
  </si>
  <si>
    <t># 0509-001</t>
  </si>
  <si>
    <t># 5900-144</t>
  </si>
  <si>
    <t xml:space="preserve">Axis Communications AXIS Camera Station with 4 Camera Base License </t>
  </si>
  <si>
    <t>SUB TOTAL:</t>
  </si>
  <si>
    <t xml:space="preserve">Axis Communications AXIS T8128 High Power PoE Splitter (24VDC) </t>
  </si>
  <si>
    <t># 5014-511</t>
  </si>
  <si>
    <t>Ubiquiti Nanostation NSM5, 5GHz, 802.11a/n Hi-power 20 dBm Minimum, 2x2 MIMO AirMax TDMA PoE Station</t>
  </si>
  <si>
    <t>Ubiquiti ROCKETM5 5GHz Hi Power 2x2 MIMO TDMA BaseStation</t>
  </si>
  <si>
    <t>Ubiquiti Networks AMO-5G13 5Ghz 13Dbi Airmax Omni Antenna With a Rocket M BaseStation for 360°</t>
  </si>
  <si>
    <t>Outdoor Ethernet Surge Protector PoE+ Gigabit 1000Mbs - Thunder/Lighting Protection</t>
  </si>
  <si>
    <t>Ubiquiti Universal Antenna Mount UB-AM</t>
  </si>
  <si>
    <t>Ubiquiti Networks TC-CARRIER TOUGHCable Carrier, Outdoor Carrier Glass Shielded Ethernet Cable, 1000-ft</t>
  </si>
  <si>
    <t xml:space="preserve">Настроечный монитор AXIS T8414 </t>
  </si>
  <si>
    <t>Ubiquiti Networks TC-GND 20PK TOUGH CABLE CONNECTOR GROUND</t>
  </si>
  <si>
    <t>Ubiquiti Networks TC-CON TOUGH CABLE CONNEXTRS 100PCS/BOX</t>
  </si>
  <si>
    <t>Беспроводное оборудование</t>
  </si>
  <si>
    <t>Видеонаблюдение</t>
  </si>
  <si>
    <t>WS-GPOE-B-6-24v60w gigabit POE 6 Port Power over Ethernet Injector with 24 volt 60 watt supply</t>
  </si>
  <si>
    <t xml:space="preserve">Axis Communications Q1932-E Outdoor Thermal Network Bullet Camera with Built-In Heater and 60mm Lens </t>
  </si>
  <si>
    <t># 0611-001</t>
  </si>
  <si>
    <t xml:space="preserve">Axis Communications Q1931-E Thermal Outdoor Bullet Network Camera with 60mm Lens </t>
  </si>
  <si>
    <t># 0603-001</t>
  </si>
  <si>
    <t>Опция 1</t>
  </si>
  <si>
    <t>Опция 2</t>
  </si>
  <si>
    <t xml:space="preserve">Axis Communications T8311 Video Surveillance Joystick </t>
  </si>
  <si>
    <t># 5020-101</t>
  </si>
  <si>
    <t>Ubiquiti Rocket M5 AC Lite Euro</t>
  </si>
  <si>
    <t>Ubiquiti Networks RD-5G31-AC 5GHZ AC ROCKETDISH 31DBI</t>
  </si>
  <si>
    <t>W</t>
  </si>
  <si>
    <t>Наружный кабель RJ-45, 5 м</t>
  </si>
  <si>
    <t># 5502-731</t>
  </si>
  <si>
    <t># 0202-052</t>
  </si>
  <si>
    <t>24V DC - 60 W</t>
  </si>
  <si>
    <t>8-28V DC -15,2 W</t>
  </si>
  <si>
    <t>24V AC - 30 W</t>
  </si>
  <si>
    <t>8-28 V DC - 11 W</t>
  </si>
  <si>
    <t>Volt</t>
  </si>
  <si>
    <t>Watt</t>
  </si>
  <si>
    <t>Watt per day</t>
  </si>
  <si>
    <t>Питание установки</t>
  </si>
  <si>
    <t>Ubiquiti TS-5-POE TOUGHSwitch 5 Port Advanced Power Ethernet Controllers</t>
  </si>
  <si>
    <t>Ubiquiti NBE-M5-19-US NanoBeam M Series 5 GHz 19dBi dual pol</t>
  </si>
  <si>
    <t>Ubiquiti UVC-Pro UniFi Video Camera Pro</t>
  </si>
  <si>
    <t>UVC-PRO</t>
  </si>
  <si>
    <t>Ubiquiti UVC UniFi Video Indoor/Outdoor IP Camera</t>
  </si>
  <si>
    <t>UVC</t>
  </si>
  <si>
    <t>AXIS PS-24</t>
  </si>
  <si>
    <t>Ubiquiti TS-8-PRO ToughSwitch 8 Port Advanced Power Ethernet Controllers</t>
  </si>
  <si>
    <t>Ubiquiti Networks - AIRVISION-C - AirVision NVR Controller 500GB 50 Camera</t>
  </si>
  <si>
    <t>TYCON SYSTEMS, INC Tycon Systems, Inc Tp-Scpoe-1224 Poe/Solar 8A Dual Input Battery Charging</t>
  </si>
  <si>
    <t>55AH 12V DC DEEPCYCLE T6 TERMINALS SLA SOLAR ENERGY STORAGE BATTERY</t>
  </si>
  <si>
    <t>110AH 12V DC DEEPCYCLE SLA SOLAR ENERGY STORAGE BATTERY</t>
  </si>
  <si>
    <t>Vmaxtanks VMAX SLR155 AGM 12v 155ah Deep Cycle SLA Rechargeable Battery for Solar and Golf, Pv Solar Panels, Smart chargers, Wind Turbine and Inverters.</t>
  </si>
  <si>
    <t>RENOGY® 250W Watt Monocrystalline Black Solar Panel UL Listed</t>
  </si>
  <si>
    <t>RENOGY® Solar panel 12V 400W 1200x540 4pcs</t>
  </si>
  <si>
    <t>Поворотное устройство Videotec PTH355P</t>
  </si>
  <si>
    <t>Total Power</t>
  </si>
  <si>
    <t>Система  ветро-генератора</t>
  </si>
  <si>
    <t>4,5W</t>
  </si>
  <si>
    <r>
      <t>Model #:</t>
    </r>
    <r>
      <rPr>
        <sz val="11"/>
        <color theme="1"/>
        <rFont val="Calibri"/>
        <family val="2"/>
        <scheme val="minor"/>
      </rPr>
      <t xml:space="preserve"> RPST2424-100-280 </t>
    </r>
  </si>
  <si>
    <t>http://tyconpower.com/products/remotepro_systems/rpst2424-100-240.html</t>
  </si>
  <si>
    <t># 0693-002</t>
  </si>
  <si>
    <t xml:space="preserve">Купольная PTZ-камера AXIS Q6045-E Mk II PTZ </t>
  </si>
  <si>
    <t>http://www.axis.com/ru/products/cam_q6045c/index.htm</t>
  </si>
  <si>
    <t>http://www.govconnection.com/shop/axis-q6045-e-mk-ii-1080p-outdoor-ptz-day-night-camera/18164759</t>
  </si>
  <si>
    <t>Купольная PTZ-камера AXIS Q6045-C</t>
  </si>
  <si>
    <t>http://www.axis.com/products/cam_q6045e/index.htm</t>
  </si>
  <si>
    <t>Upgraded product</t>
  </si>
  <si>
    <t>Мачта для Антены</t>
  </si>
  <si>
    <t>Двухпроводный кабель 1000 М - 24V</t>
  </si>
  <si>
    <t>Мачта для Антен</t>
  </si>
  <si>
    <t>UPS 1500 VA</t>
  </si>
  <si>
    <t>Персональный Компьютер с 2мя мониторами.</t>
  </si>
  <si>
    <t>ERPoe-5</t>
  </si>
  <si>
    <t>провода</t>
  </si>
  <si>
    <t xml:space="preserve">2Tb USB 3.0 External HDD </t>
  </si>
  <si>
    <t>Монтажная мачта для камер\антен (модульно сборная конструкция)</t>
  </si>
  <si>
    <t>10-15 м</t>
  </si>
  <si>
    <t>Other items</t>
  </si>
  <si>
    <t>Список оборудования для создания cистемы экологического мониторинга "Барьер-1"</t>
  </si>
  <si>
    <t>Consumption Power</t>
  </si>
  <si>
    <t>6W - 24V PoE</t>
  </si>
  <si>
    <t>Список оборудования находящегося на базе мониторинга</t>
  </si>
  <si>
    <t>Список оборудования находящегося на точке ретронслятора</t>
  </si>
  <si>
    <t>Наименование оборудования</t>
  </si>
  <si>
    <t>TYCON SYSTEMS, Tycon Power Systems Model #: RPST2424-100-280</t>
  </si>
  <si>
    <t>Список оборудования находящегося на на основной точке "А"</t>
  </si>
  <si>
    <t>Quantity</t>
  </si>
  <si>
    <t>Outside</t>
  </si>
  <si>
    <t>Inside</t>
  </si>
  <si>
    <t># 5017-671</t>
  </si>
  <si>
    <t xml:space="preserve">Кронштейн для крепления на столб AXIS T91A67 
Axis Communications T91A67 Pole Bracket </t>
  </si>
  <si>
    <t>TP-SW5G-NC</t>
  </si>
  <si>
    <t>TYCON SYSTEMS, 5 Port PoE Switch</t>
  </si>
  <si>
    <t>UVC-NVR</t>
  </si>
  <si>
    <t xml:space="preserve">Axis Communications Upgrade E-License for AXIS Camera Station 4 or 10 License Base Pack (1 Network Video Channel) </t>
  </si>
  <si>
    <t xml:space="preserve"> #0202-032 </t>
  </si>
  <si>
    <t>Smart-UPS,900 Watts /1500 VA,Input 230V /Output 230V, Interface Port USB</t>
  </si>
  <si>
    <t>Axis Communications 5000-001 PS-24 ACC Outdoor Mains Power Adapter</t>
  </si>
  <si>
    <t xml:space="preserve">MFR # 5000-001 </t>
  </si>
  <si>
    <t xml:space="preserve"> Axis Communications T90A20 Outdoor IR LED Illuminator</t>
  </si>
  <si>
    <t># 5013-201</t>
  </si>
  <si>
    <t>Монитор 24"</t>
  </si>
  <si>
    <t>Персональный Компьютер с 2мя мониторами. 24"</t>
  </si>
  <si>
    <t>TOTAL:</t>
  </si>
  <si>
    <t>Монтаж активных компонентов и настройка системы</t>
  </si>
  <si>
    <t>Установка мачт и монтаж пассивного оборудования</t>
  </si>
  <si>
    <t>Финансирование</t>
  </si>
  <si>
    <t>Номер мероприятия и название</t>
  </si>
  <si>
    <t>Действие</t>
  </si>
  <si>
    <t>Наименование закупки</t>
  </si>
  <si>
    <t>Единица измерения закупки</t>
  </si>
  <si>
    <t>Количество</t>
  </si>
  <si>
    <t>Цена за единицу</t>
  </si>
  <si>
    <t>ПМГ ГЭФ</t>
  </si>
  <si>
    <t>Другой источник</t>
  </si>
  <si>
    <t>Общая сумма</t>
  </si>
  <si>
    <t>Комментарии</t>
  </si>
  <si>
    <t xml:space="preserve">Задача 1.  Налаживание системы охраны возможных проходов на территорию Угам Чаткальского национального парка для предотвращения незаконных на-рушений режима нац.парка. </t>
  </si>
  <si>
    <t>Мероприятие 1.1.  Закупка и монтаж оборудования для визуального наблюдения возмож-ных точек прохода на территорию нац.парка</t>
  </si>
  <si>
    <t>Закупка и монтаж оборудования</t>
  </si>
  <si>
    <t>сет</t>
  </si>
  <si>
    <t>Мероприятие 1.2.  Проведение визуального наблюдения и предотвращение нарушений</t>
  </si>
  <si>
    <t>работа по охране</t>
  </si>
  <si>
    <t>Оплата работы сотрудников</t>
  </si>
  <si>
    <t>чел/мес</t>
  </si>
  <si>
    <t xml:space="preserve">В точке наблюдения будут работать 3 человека. Охрана будет вестись круглосуточно, посменно. </t>
  </si>
  <si>
    <t>Всего по задаче 1</t>
  </si>
  <si>
    <t>Задача 2. Создание маршрута патрулирования и наблюдения</t>
  </si>
  <si>
    <t>Закупка лошадей карабаирской породы</t>
  </si>
  <si>
    <t>покупка лошадей</t>
  </si>
  <si>
    <t>шт.</t>
  </si>
  <si>
    <t xml:space="preserve">в основном лошади могут пастись на прилегаемых территорих. Но в холодное время нужен корм, кроме того в рационе лошадей постоянно должны быть дополнительные корма -овес, комбикорм и т.д. </t>
  </si>
  <si>
    <t>Патрулирование территории</t>
  </si>
  <si>
    <t>оплата работа сотрудников по патрулированию</t>
  </si>
  <si>
    <t>Всего по задаче 2</t>
  </si>
  <si>
    <t>Всего</t>
  </si>
  <si>
    <t>Закупка всех необходимых деталей системы и оплата труда по монтажу системы</t>
  </si>
  <si>
    <t>Все закупки будут произведены согласно спецификации оборудования, предоставленного инженером-консультантом проекта Станиславом Битиевым, который также будет нанят для монтажа и введения в эксплуатацию всей системы.</t>
  </si>
  <si>
    <t>Задача 3. Распространение полученного опыта</t>
  </si>
  <si>
    <t>Проведение тренингов</t>
  </si>
  <si>
    <t>кофе-брейк</t>
  </si>
  <si>
    <t>Всего по задаче 3</t>
  </si>
  <si>
    <t xml:space="preserve">Непредвиденные расходы </t>
  </si>
  <si>
    <t xml:space="preserve">ISS ПРООН </t>
  </si>
  <si>
    <t>Закупка всех необходимых деталей системы строительства диспетчерского дома, проведение электричества.</t>
  </si>
  <si>
    <t>В начале проекта будет установлен вагончик для нахождения там всего диспетчерского пункта, и паралельно вести строительство диспетчерского домика, куда будут приходить все коммуникации и где будет находиться опорный пункт</t>
  </si>
  <si>
    <t>содержание лошадей ,корм для лошадей, оплата работникам.</t>
  </si>
  <si>
    <t>месяц</t>
  </si>
  <si>
    <t>На патрулировании будут работать 5 человек, поочередно. Планируется 2 разовая в неделю патрулирование в течение 7 теплых месяцев. Для патрулирования работникам будет выдаваться сухой паёк плюс снаряжение для нахождения вне тур.базы (палатки, примуса и т.д.). По предварительным расчетам для снабжения патруля пайком будет уходить до 600000 сум в месяц</t>
  </si>
  <si>
    <t>Патрулирование будет приоизводиться сотрудниками, которые уже работают на тур.базе и просто эта обязанность будет добавлена в их должностнеые инсткрукции. Т.к. патрулирование не будет занимать всё их рабочее время, эта цифра взята чисто номинально 20 долларов в месяц за патрулирование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</si>
</sst>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4" formatCode="&quot;$&quot;#,##0.00"/>
    <numFmt numFmtId="165" formatCode="0;[Red]0"/>
    <numFmt numFmtId="166" formatCode="0.0;[Red]0.0"/>
    <numFmt numFmtId="167" formatCode="[$$-409]#,##0.00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</font>
    <font>
      <b/>
      <sz val="10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2" borderId="0" xfId="0" applyFill="1" applyAlignment="1">
      <alignment wrapText="1"/>
    </xf>
    <xf numFmtId="166" fontId="1" fillId="0" borderId="0" xfId="0" applyNumberFormat="1" applyFont="1"/>
    <xf numFmtId="0" fontId="0" fillId="0" borderId="0" xfId="0" applyAlignment="1">
      <alignment horizontal="left"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164" fontId="0" fillId="3" borderId="0" xfId="0" applyNumberFormat="1" applyFill="1"/>
    <xf numFmtId="0" fontId="8" fillId="0" borderId="0" xfId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5" fillId="0" borderId="0" xfId="0" applyFont="1" applyAlignme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6" borderId="0" xfId="0" applyFill="1"/>
    <xf numFmtId="164" fontId="0" fillId="6" borderId="0" xfId="0" applyNumberFormat="1" applyFill="1"/>
    <xf numFmtId="0" fontId="2" fillId="7" borderId="0" xfId="0" applyFont="1" applyFill="1" applyAlignment="1">
      <alignment horizontal="left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8" fontId="0" fillId="3" borderId="0" xfId="0" applyNumberFormat="1" applyFill="1"/>
    <xf numFmtId="0" fontId="4" fillId="0" borderId="0" xfId="0" applyFont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0" fillId="0" borderId="0" xfId="0" applyFill="1" applyAlignment="1">
      <alignment vertical="top" wrapText="1"/>
    </xf>
    <xf numFmtId="0" fontId="0" fillId="0" borderId="0" xfId="0" applyFill="1"/>
    <xf numFmtId="164" fontId="0" fillId="0" borderId="0" xfId="0" applyNumberFormat="1" applyFill="1"/>
    <xf numFmtId="0" fontId="4" fillId="0" borderId="0" xfId="0" applyFont="1" applyAlignment="1">
      <alignment horizontal="center" wrapText="1"/>
    </xf>
    <xf numFmtId="49" fontId="0" fillId="0" borderId="0" xfId="0" applyNumberFormat="1" applyFill="1"/>
    <xf numFmtId="0" fontId="0" fillId="0" borderId="2" xfId="0" applyBorder="1"/>
    <xf numFmtId="0" fontId="0" fillId="8" borderId="1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7" fontId="0" fillId="0" borderId="0" xfId="0" applyNumberFormat="1" applyBorder="1" applyAlignment="1">
      <alignment vertical="center" wrapText="1"/>
    </xf>
    <xf numFmtId="167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7" fontId="7" fillId="9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167" fontId="7" fillId="9" borderId="5" xfId="0" applyNumberFormat="1" applyFont="1" applyFill="1" applyBorder="1" applyAlignment="1">
      <alignment vertical="center" wrapText="1"/>
    </xf>
    <xf numFmtId="167" fontId="0" fillId="0" borderId="5" xfId="0" applyNumberFormat="1" applyBorder="1" applyAlignment="1">
      <alignment vertical="center" wrapText="1"/>
    </xf>
    <xf numFmtId="167" fontId="0" fillId="0" borderId="2" xfId="0" applyNumberFormat="1" applyBorder="1" applyAlignment="1">
      <alignment vertical="center" wrapText="1"/>
    </xf>
    <xf numFmtId="167" fontId="0" fillId="0" borderId="1" xfId="0" applyNumberFormat="1" applyFill="1" applyBorder="1" applyAlignment="1">
      <alignment vertical="center" wrapText="1"/>
    </xf>
    <xf numFmtId="167" fontId="0" fillId="0" borderId="1" xfId="0" applyNumberFormat="1" applyBorder="1" applyAlignment="1">
      <alignment vertical="center" wrapText="1"/>
    </xf>
    <xf numFmtId="167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7" fontId="7" fillId="9" borderId="1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9" borderId="6" xfId="0" applyFont="1" applyFill="1" applyBorder="1" applyAlignment="1">
      <alignment vertical="center" wrapText="1"/>
    </xf>
    <xf numFmtId="0" fontId="7" fillId="9" borderId="0" xfId="0" applyFont="1" applyFill="1" applyAlignment="1">
      <alignment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7" fillId="10" borderId="10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hphotovideo.com/c/product/970457-REG/axis_communications_0202_602_upgrade_license.html" TargetMode="External"/><Relationship Id="rId1" Type="http://schemas.openxmlformats.org/officeDocument/2006/relationships/hyperlink" Target="http://www.axis.com/ru/products/cam_q6045c/index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pane ySplit="2" topLeftCell="A12" activePane="bottomLeft" state="frozen"/>
      <selection pane="bottomLeft" activeCell="J12" sqref="J12"/>
    </sheetView>
  </sheetViews>
  <sheetFormatPr defaultRowHeight="15"/>
  <cols>
    <col min="1" max="1" width="18" customWidth="1"/>
    <col min="2" max="2" width="15.85546875" customWidth="1"/>
    <col min="3" max="3" width="18.140625" customWidth="1"/>
    <col min="5" max="5" width="7.140625" customWidth="1"/>
    <col min="6" max="6" width="10.85546875" customWidth="1"/>
    <col min="7" max="7" width="11.85546875" customWidth="1"/>
    <col min="8" max="8" width="10.140625" bestFit="1" customWidth="1"/>
    <col min="9" max="9" width="11.28515625" customWidth="1"/>
    <col min="10" max="10" width="23" customWidth="1"/>
  </cols>
  <sheetData>
    <row r="1" spans="1:11">
      <c r="A1" s="23"/>
      <c r="B1" s="23"/>
      <c r="C1" s="23"/>
      <c r="D1" s="23"/>
      <c r="E1" s="23"/>
      <c r="F1" s="23"/>
      <c r="G1" s="80" t="s">
        <v>119</v>
      </c>
      <c r="H1" s="81"/>
      <c r="I1" s="82"/>
      <c r="J1" s="51"/>
    </row>
    <row r="2" spans="1:11" ht="60">
      <c r="A2" s="52" t="s">
        <v>120</v>
      </c>
      <c r="B2" s="52" t="s">
        <v>121</v>
      </c>
      <c r="C2" s="52" t="s">
        <v>122</v>
      </c>
      <c r="D2" s="52" t="s">
        <v>123</v>
      </c>
      <c r="E2" s="52" t="s">
        <v>124</v>
      </c>
      <c r="F2" s="52" t="s">
        <v>125</v>
      </c>
      <c r="G2" s="52" t="s">
        <v>126</v>
      </c>
      <c r="H2" s="52" t="s">
        <v>127</v>
      </c>
      <c r="I2" s="52" t="s">
        <v>128</v>
      </c>
      <c r="J2" s="52" t="s">
        <v>129</v>
      </c>
    </row>
    <row r="3" spans="1:11" ht="24.75" customHeight="1">
      <c r="A3" s="83" t="s">
        <v>130</v>
      </c>
      <c r="B3" s="84"/>
      <c r="C3" s="84"/>
      <c r="D3" s="84"/>
      <c r="E3" s="84"/>
      <c r="F3" s="84"/>
      <c r="G3" s="84"/>
      <c r="H3" s="84"/>
      <c r="I3" s="85"/>
      <c r="J3" s="53"/>
    </row>
    <row r="4" spans="1:11" ht="195">
      <c r="A4" s="54" t="s">
        <v>131</v>
      </c>
      <c r="B4" s="54" t="s">
        <v>132</v>
      </c>
      <c r="C4" s="54" t="s">
        <v>149</v>
      </c>
      <c r="D4" s="54" t="s">
        <v>133</v>
      </c>
      <c r="E4" s="54">
        <v>1</v>
      </c>
      <c r="F4" s="65">
        <f ca="1">'IT equip break down'!F64</f>
        <v>43655.48</v>
      </c>
      <c r="G4" s="66">
        <f>E4*F4</f>
        <v>43655.48</v>
      </c>
      <c r="H4" s="66">
        <v>0</v>
      </c>
      <c r="I4" s="67">
        <f>G4+H4</f>
        <v>43655.48</v>
      </c>
      <c r="J4" s="57" t="s">
        <v>150</v>
      </c>
    </row>
    <row r="5" spans="1:11" ht="180">
      <c r="A5" s="54"/>
      <c r="B5" s="54"/>
      <c r="C5" s="54" t="s">
        <v>157</v>
      </c>
      <c r="D5" s="54"/>
      <c r="E5" s="54">
        <v>1</v>
      </c>
      <c r="F5" s="65">
        <f>58000000/2512.73</f>
        <v>23082.464092839262</v>
      </c>
      <c r="G5" s="66">
        <v>0</v>
      </c>
      <c r="H5" s="66">
        <f>E5*F5</f>
        <v>23082.464092839262</v>
      </c>
      <c r="I5" s="67">
        <f>G5+H5</f>
        <v>23082.464092839262</v>
      </c>
      <c r="J5" s="57" t="s">
        <v>158</v>
      </c>
    </row>
    <row r="6" spans="1:11" ht="90">
      <c r="A6" s="54" t="s">
        <v>134</v>
      </c>
      <c r="B6" s="54" t="s">
        <v>135</v>
      </c>
      <c r="C6" s="54" t="s">
        <v>136</v>
      </c>
      <c r="D6" s="54" t="s">
        <v>137</v>
      </c>
      <c r="E6" s="54">
        <f>3*12</f>
        <v>36</v>
      </c>
      <c r="F6" s="66">
        <f>700000/2512.73</f>
        <v>278.58146318943938</v>
      </c>
      <c r="G6" s="66">
        <v>0</v>
      </c>
      <c r="H6" s="66">
        <f>E6*F6</f>
        <v>10028.932674819818</v>
      </c>
      <c r="I6" s="67">
        <f>G6+H6</f>
        <v>10028.932674819818</v>
      </c>
      <c r="J6" s="57" t="s">
        <v>138</v>
      </c>
    </row>
    <row r="7" spans="1:11">
      <c r="A7" s="75" t="s">
        <v>139</v>
      </c>
      <c r="B7" s="76"/>
      <c r="C7" s="76"/>
      <c r="D7" s="76"/>
      <c r="E7" s="76"/>
      <c r="F7" s="76"/>
      <c r="G7" s="72">
        <f>SUM(G4:G6)</f>
        <v>43655.48</v>
      </c>
      <c r="H7" s="72">
        <f>SUM(H4:H6)</f>
        <v>33111.396767659084</v>
      </c>
      <c r="I7" s="72">
        <f>SUM(I4:I6)</f>
        <v>76766.87676765908</v>
      </c>
      <c r="J7" s="71"/>
    </row>
    <row r="8" spans="1:11">
      <c r="A8" s="77" t="s">
        <v>140</v>
      </c>
      <c r="B8" s="78"/>
      <c r="C8" s="78"/>
      <c r="D8" s="78"/>
      <c r="E8" s="78"/>
      <c r="F8" s="78"/>
      <c r="G8" s="78"/>
      <c r="H8" s="78"/>
      <c r="I8" s="79"/>
      <c r="J8" s="68"/>
    </row>
    <row r="9" spans="1:11" ht="60">
      <c r="A9" s="59"/>
      <c r="B9" s="59" t="s">
        <v>141</v>
      </c>
      <c r="C9" s="59" t="s">
        <v>142</v>
      </c>
      <c r="D9" s="59" t="s">
        <v>143</v>
      </c>
      <c r="E9" s="59">
        <v>2</v>
      </c>
      <c r="F9" s="66">
        <f>6000000/2442.13</f>
        <v>2456.8716653085626</v>
      </c>
      <c r="G9" s="66">
        <f>E9*F9</f>
        <v>4913.7433306171251</v>
      </c>
      <c r="H9" s="66">
        <v>0</v>
      </c>
      <c r="I9" s="67">
        <f t="shared" ref="I9:I18" si="0">G9+H9</f>
        <v>4913.7433306171251</v>
      </c>
      <c r="J9" s="59"/>
    </row>
    <row r="10" spans="1:11" ht="164.25" customHeight="1">
      <c r="A10" s="69"/>
      <c r="B10" s="69"/>
      <c r="C10" s="69" t="s">
        <v>159</v>
      </c>
      <c r="D10" s="69" t="s">
        <v>160</v>
      </c>
      <c r="E10" s="69">
        <f>4</f>
        <v>4</v>
      </c>
      <c r="F10" s="66">
        <f>3000000/2512.73</f>
        <v>1193.9205565261686</v>
      </c>
      <c r="G10" s="66">
        <v>0</v>
      </c>
      <c r="H10" s="66">
        <f>E10*F10</f>
        <v>4775.6822261046746</v>
      </c>
      <c r="I10" s="66">
        <f t="shared" si="0"/>
        <v>4775.6822261046746</v>
      </c>
      <c r="J10" s="59" t="s">
        <v>144</v>
      </c>
      <c r="K10" s="23"/>
    </row>
    <row r="11" spans="1:11" ht="300">
      <c r="A11" s="59"/>
      <c r="B11" s="59" t="s">
        <v>145</v>
      </c>
      <c r="C11" s="59" t="s">
        <v>146</v>
      </c>
      <c r="D11" s="59" t="s">
        <v>160</v>
      </c>
      <c r="E11" s="59">
        <v>7</v>
      </c>
      <c r="F11" s="70">
        <f>600000/2512.73</f>
        <v>238.78411130523375</v>
      </c>
      <c r="G11" s="67">
        <v>0</v>
      </c>
      <c r="H11" s="67">
        <f>E11*F11</f>
        <v>1671.4887791366364</v>
      </c>
      <c r="I11" s="66">
        <f t="shared" si="0"/>
        <v>1671.4887791366364</v>
      </c>
      <c r="J11" s="59" t="s">
        <v>161</v>
      </c>
    </row>
    <row r="12" spans="1:11" ht="240">
      <c r="A12" s="59"/>
      <c r="B12" s="59" t="s">
        <v>145</v>
      </c>
      <c r="C12" s="59" t="s">
        <v>146</v>
      </c>
      <c r="D12" s="59" t="s">
        <v>137</v>
      </c>
      <c r="E12" s="59">
        <f>5*7</f>
        <v>35</v>
      </c>
      <c r="F12" s="66">
        <v>20</v>
      </c>
      <c r="G12" s="66">
        <v>0</v>
      </c>
      <c r="H12" s="66">
        <f>E12*F12</f>
        <v>700</v>
      </c>
      <c r="I12" s="67">
        <f>G12+H12</f>
        <v>700</v>
      </c>
      <c r="J12" s="59" t="s">
        <v>162</v>
      </c>
    </row>
    <row r="13" spans="1:11">
      <c r="A13" s="75" t="s">
        <v>147</v>
      </c>
      <c r="B13" s="76"/>
      <c r="C13" s="76"/>
      <c r="D13" s="76"/>
      <c r="E13" s="76"/>
      <c r="F13" s="76"/>
      <c r="G13" s="72">
        <f>SUM(G9:G12)</f>
        <v>4913.7433306171251</v>
      </c>
      <c r="H13" s="72">
        <f>SUM(H9:H12)</f>
        <v>7147.1710052413109</v>
      </c>
      <c r="I13" s="72">
        <f>SUM(I9:I12)</f>
        <v>12060.914335858435</v>
      </c>
      <c r="J13" s="73"/>
    </row>
    <row r="14" spans="1:11" ht="27.75" customHeight="1">
      <c r="A14" s="77" t="s">
        <v>151</v>
      </c>
      <c r="B14" s="78"/>
      <c r="C14" s="78"/>
      <c r="D14" s="78"/>
      <c r="E14" s="78"/>
      <c r="F14" s="78"/>
      <c r="G14" s="78"/>
      <c r="H14" s="78"/>
      <c r="I14" s="79"/>
      <c r="J14" s="57"/>
    </row>
    <row r="15" spans="1:11" ht="30">
      <c r="A15" s="59"/>
      <c r="B15" s="59" t="s">
        <v>152</v>
      </c>
      <c r="C15" s="59" t="s">
        <v>153</v>
      </c>
      <c r="D15" s="59" t="s">
        <v>143</v>
      </c>
      <c r="E15" s="59">
        <v>3</v>
      </c>
      <c r="F15" s="63">
        <v>300</v>
      </c>
      <c r="G15" s="63">
        <f>E15*F15</f>
        <v>900</v>
      </c>
      <c r="H15" s="63">
        <v>0</v>
      </c>
      <c r="I15" s="64">
        <f t="shared" si="0"/>
        <v>900</v>
      </c>
      <c r="J15" s="57"/>
    </row>
    <row r="16" spans="1:11">
      <c r="A16" s="75" t="s">
        <v>154</v>
      </c>
      <c r="B16" s="76"/>
      <c r="C16" s="76"/>
      <c r="D16" s="76"/>
      <c r="E16" s="76"/>
      <c r="F16" s="76"/>
      <c r="G16" s="58">
        <f>SUM(G15)</f>
        <v>900</v>
      </c>
      <c r="H16" s="58">
        <f>SUM(H15)</f>
        <v>0</v>
      </c>
      <c r="I16" s="58">
        <f>SUM(I15)</f>
        <v>900</v>
      </c>
      <c r="J16" s="57"/>
    </row>
    <row r="17" spans="1:10" ht="30">
      <c r="A17" s="59" t="s">
        <v>155</v>
      </c>
      <c r="B17" s="59"/>
      <c r="C17" s="59"/>
      <c r="D17" s="59"/>
      <c r="E17" s="59"/>
      <c r="F17" s="63"/>
      <c r="G17" s="63"/>
      <c r="H17" s="63"/>
      <c r="I17" s="64">
        <f t="shared" si="0"/>
        <v>0</v>
      </c>
      <c r="J17" s="57"/>
    </row>
    <row r="18" spans="1:10">
      <c r="A18" s="54" t="s">
        <v>156</v>
      </c>
      <c r="B18" s="54"/>
      <c r="C18" s="54"/>
      <c r="D18" s="54"/>
      <c r="E18" s="54"/>
      <c r="F18" s="55"/>
      <c r="G18" s="55">
        <v>530.78</v>
      </c>
      <c r="H18" s="55"/>
      <c r="I18" s="56">
        <f t="shared" si="0"/>
        <v>530.78</v>
      </c>
      <c r="J18" s="57"/>
    </row>
    <row r="19" spans="1:10">
      <c r="A19" s="60" t="s">
        <v>148</v>
      </c>
      <c r="B19" s="61"/>
      <c r="C19" s="61"/>
      <c r="D19" s="61"/>
      <c r="E19" s="61"/>
      <c r="F19" s="61"/>
      <c r="G19" s="62">
        <f>G7+G13+G16+G17+G18</f>
        <v>50000.003330617124</v>
      </c>
      <c r="H19" s="62">
        <f>H7+H13+H16+H17+H18</f>
        <v>40258.567772900395</v>
      </c>
      <c r="I19" s="62">
        <f>I7+I13+I16+I17+I18</f>
        <v>90258.571103517519</v>
      </c>
      <c r="J19" s="74"/>
    </row>
  </sheetData>
  <mergeCells count="7">
    <mergeCell ref="A13:F13"/>
    <mergeCell ref="A14:I14"/>
    <mergeCell ref="A16:F16"/>
    <mergeCell ref="G1:I1"/>
    <mergeCell ref="A3:I3"/>
    <mergeCell ref="A7:F7"/>
    <mergeCell ref="A8:I8"/>
  </mergeCells>
  <phoneticPr fontId="6" type="noConversion"/>
  <printOptions horizontalCentered="1" verticalCentered="1"/>
  <pageMargins left="0.5" right="0.5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152"/>
  <sheetViews>
    <sheetView topLeftCell="A52" workbookViewId="0">
      <selection activeCell="F49" sqref="F49:F50"/>
    </sheetView>
  </sheetViews>
  <sheetFormatPr defaultRowHeight="15"/>
  <cols>
    <col min="1" max="1" width="5.7109375" customWidth="1"/>
    <col min="2" max="2" width="50.42578125" customWidth="1"/>
    <col min="3" max="3" width="26" bestFit="1" customWidth="1"/>
    <col min="5" max="5" width="10.140625" bestFit="1" customWidth="1"/>
    <col min="6" max="6" width="11.28515625" bestFit="1" customWidth="1"/>
    <col min="7" max="7" width="18.28515625" customWidth="1"/>
    <col min="9" max="9" width="19.28515625" bestFit="1" customWidth="1"/>
    <col min="10" max="10" width="11.42578125" bestFit="1" customWidth="1"/>
    <col min="11" max="11" width="54.140625" bestFit="1" customWidth="1"/>
    <col min="12" max="12" width="97.28515625" bestFit="1" customWidth="1"/>
  </cols>
  <sheetData>
    <row r="1" spans="1:12" ht="18.75">
      <c r="B1" s="86" t="s">
        <v>91</v>
      </c>
      <c r="C1" s="86"/>
      <c r="D1" s="86"/>
      <c r="E1" s="86"/>
      <c r="F1" s="86"/>
      <c r="G1" s="2"/>
      <c r="H1" s="2"/>
      <c r="I1" s="2"/>
      <c r="J1" s="2"/>
    </row>
    <row r="2" spans="1:12">
      <c r="A2" s="23" t="s">
        <v>0</v>
      </c>
      <c r="B2" s="26" t="s">
        <v>2</v>
      </c>
      <c r="C2" s="26" t="s">
        <v>6</v>
      </c>
      <c r="D2" s="26" t="s">
        <v>3</v>
      </c>
      <c r="E2" s="26" t="s">
        <v>5</v>
      </c>
      <c r="F2" s="26" t="s">
        <v>4</v>
      </c>
      <c r="G2" s="27"/>
      <c r="H2" s="27"/>
      <c r="I2" s="26" t="s">
        <v>92</v>
      </c>
      <c r="J2" s="27"/>
    </row>
    <row r="3" spans="1:12" hidden="1">
      <c r="B3" s="7" t="s">
        <v>28</v>
      </c>
      <c r="C3" s="1"/>
      <c r="D3" s="1"/>
      <c r="E3" s="1"/>
      <c r="F3" s="1"/>
      <c r="G3" s="2"/>
      <c r="H3" s="2"/>
      <c r="I3" s="1" t="s">
        <v>40</v>
      </c>
      <c r="J3" s="2"/>
    </row>
    <row r="4" spans="1:12" ht="45" hidden="1">
      <c r="B4" s="5" t="s">
        <v>30</v>
      </c>
      <c r="C4" t="s">
        <v>31</v>
      </c>
      <c r="D4">
        <v>0</v>
      </c>
      <c r="E4" s="4">
        <v>9999</v>
      </c>
      <c r="F4" s="4">
        <f>D4*E4</f>
        <v>0</v>
      </c>
      <c r="H4" t="s">
        <v>34</v>
      </c>
      <c r="I4" t="s">
        <v>47</v>
      </c>
    </row>
    <row r="5" spans="1:12" ht="30">
      <c r="B5" s="35" t="s">
        <v>32</v>
      </c>
      <c r="C5" s="37" t="s">
        <v>33</v>
      </c>
      <c r="D5" s="37">
        <v>1</v>
      </c>
      <c r="E5" s="38">
        <v>5999.95</v>
      </c>
      <c r="F5" s="38">
        <f>D5*E5</f>
        <v>5999.95</v>
      </c>
      <c r="H5" t="s">
        <v>35</v>
      </c>
      <c r="I5" t="s">
        <v>47</v>
      </c>
    </row>
    <row r="6" spans="1:12" hidden="1">
      <c r="B6" s="5" t="s">
        <v>77</v>
      </c>
      <c r="C6" t="s">
        <v>11</v>
      </c>
      <c r="D6">
        <v>0</v>
      </c>
      <c r="E6" s="4">
        <v>3678.16</v>
      </c>
      <c r="F6" s="4">
        <f t="shared" ref="F6:F23" si="0">D6*E6</f>
        <v>0</v>
      </c>
      <c r="I6" t="s">
        <v>44</v>
      </c>
      <c r="K6" s="22" t="s">
        <v>75</v>
      </c>
    </row>
    <row r="7" spans="1:12">
      <c r="B7" s="19" t="s">
        <v>74</v>
      </c>
      <c r="C7" s="20" t="s">
        <v>73</v>
      </c>
      <c r="D7" s="20">
        <v>1</v>
      </c>
      <c r="E7" s="21">
        <v>3857.45</v>
      </c>
      <c r="F7" s="21">
        <f t="shared" si="0"/>
        <v>3857.45</v>
      </c>
      <c r="G7" t="s">
        <v>79</v>
      </c>
      <c r="I7" t="s">
        <v>44</v>
      </c>
      <c r="K7" t="s">
        <v>78</v>
      </c>
      <c r="L7" t="s">
        <v>76</v>
      </c>
    </row>
    <row r="8" spans="1:12">
      <c r="B8" s="5" t="s">
        <v>1</v>
      </c>
      <c r="C8" t="s">
        <v>12</v>
      </c>
      <c r="D8">
        <v>3</v>
      </c>
      <c r="E8" s="4">
        <v>1351.75</v>
      </c>
      <c r="F8" s="4">
        <f t="shared" si="0"/>
        <v>4055.25</v>
      </c>
      <c r="I8" t="s">
        <v>45</v>
      </c>
    </row>
    <row r="9" spans="1:12" ht="30" hidden="1">
      <c r="B9" s="46" t="s">
        <v>112</v>
      </c>
      <c r="C9" s="47" t="s">
        <v>113</v>
      </c>
      <c r="D9" s="47">
        <v>0</v>
      </c>
      <c r="E9" s="48">
        <v>500</v>
      </c>
      <c r="F9" s="48">
        <f t="shared" si="0"/>
        <v>0</v>
      </c>
    </row>
    <row r="10" spans="1:12" hidden="1">
      <c r="B10" s="34" t="s">
        <v>54</v>
      </c>
      <c r="C10" t="s">
        <v>55</v>
      </c>
      <c r="D10">
        <v>0</v>
      </c>
      <c r="E10" s="3">
        <v>469</v>
      </c>
      <c r="F10" s="4">
        <f t="shared" si="0"/>
        <v>0</v>
      </c>
    </row>
    <row r="11" spans="1:12">
      <c r="B11" s="15" t="s">
        <v>56</v>
      </c>
      <c r="C11" t="s">
        <v>57</v>
      </c>
      <c r="D11">
        <v>6</v>
      </c>
      <c r="E11" s="3">
        <v>150</v>
      </c>
      <c r="F11" s="4">
        <f t="shared" si="0"/>
        <v>900</v>
      </c>
      <c r="I11" t="s">
        <v>70</v>
      </c>
    </row>
    <row r="12" spans="1:12">
      <c r="B12" s="36" t="s">
        <v>7</v>
      </c>
      <c r="C12" t="s">
        <v>10</v>
      </c>
      <c r="D12">
        <v>3</v>
      </c>
      <c r="E12" s="3">
        <v>499</v>
      </c>
      <c r="F12" s="4">
        <f t="shared" si="0"/>
        <v>1497</v>
      </c>
      <c r="I12" t="s">
        <v>46</v>
      </c>
      <c r="J12" t="s">
        <v>58</v>
      </c>
    </row>
    <row r="13" spans="1:12">
      <c r="B13" s="5" t="s">
        <v>8</v>
      </c>
      <c r="C13" t="s">
        <v>9</v>
      </c>
      <c r="D13">
        <v>2</v>
      </c>
      <c r="E13" s="4">
        <v>49</v>
      </c>
      <c r="F13" s="4">
        <f t="shared" si="0"/>
        <v>98</v>
      </c>
    </row>
    <row r="14" spans="1:12" hidden="1">
      <c r="B14" t="s">
        <v>67</v>
      </c>
      <c r="D14">
        <v>0</v>
      </c>
      <c r="E14" s="4">
        <v>0</v>
      </c>
      <c r="F14" s="4">
        <f t="shared" si="0"/>
        <v>0</v>
      </c>
    </row>
    <row r="15" spans="1:12" ht="30">
      <c r="B15" s="40" t="s">
        <v>110</v>
      </c>
      <c r="C15" s="41" t="s">
        <v>111</v>
      </c>
      <c r="D15" s="20">
        <v>3</v>
      </c>
      <c r="E15" s="21">
        <v>150</v>
      </c>
      <c r="F15" s="21">
        <f t="shared" si="0"/>
        <v>450</v>
      </c>
    </row>
    <row r="16" spans="1:12" hidden="1">
      <c r="B16" s="5" t="s">
        <v>24</v>
      </c>
      <c r="C16" t="s">
        <v>13</v>
      </c>
      <c r="D16">
        <v>0</v>
      </c>
      <c r="E16" s="4">
        <v>641.01</v>
      </c>
      <c r="F16" s="4">
        <f t="shared" si="0"/>
        <v>0</v>
      </c>
    </row>
    <row r="17" spans="2:9" ht="30" hidden="1">
      <c r="B17" s="5" t="s">
        <v>16</v>
      </c>
      <c r="C17" t="s">
        <v>17</v>
      </c>
      <c r="D17">
        <v>0</v>
      </c>
      <c r="E17" s="4">
        <v>89</v>
      </c>
      <c r="F17" s="4">
        <f t="shared" si="0"/>
        <v>0</v>
      </c>
    </row>
    <row r="18" spans="2:9" ht="30">
      <c r="B18" s="5" t="s">
        <v>14</v>
      </c>
      <c r="C18" t="s">
        <v>43</v>
      </c>
      <c r="D18">
        <v>1</v>
      </c>
      <c r="E18" s="3">
        <v>389.99</v>
      </c>
      <c r="F18" s="4">
        <f t="shared" si="0"/>
        <v>389.99</v>
      </c>
    </row>
    <row r="19" spans="2:9" ht="45">
      <c r="B19" s="19" t="s">
        <v>107</v>
      </c>
      <c r="C19" s="20" t="s">
        <v>108</v>
      </c>
      <c r="D19" s="20">
        <v>1</v>
      </c>
      <c r="E19" s="42">
        <v>99</v>
      </c>
      <c r="F19" s="21">
        <f t="shared" si="0"/>
        <v>99</v>
      </c>
    </row>
    <row r="20" spans="2:9" ht="15" customHeight="1">
      <c r="B20" s="5" t="s">
        <v>36</v>
      </c>
      <c r="C20" t="s">
        <v>37</v>
      </c>
      <c r="D20">
        <v>1</v>
      </c>
      <c r="E20" s="3">
        <v>389.99</v>
      </c>
      <c r="F20" s="4">
        <f t="shared" si="0"/>
        <v>389.99</v>
      </c>
    </row>
    <row r="21" spans="2:9" ht="30">
      <c r="B21" s="33" t="s">
        <v>60</v>
      </c>
      <c r="C21" t="s">
        <v>106</v>
      </c>
      <c r="D21">
        <v>1</v>
      </c>
      <c r="E21" s="3">
        <v>330</v>
      </c>
      <c r="F21" s="4">
        <f t="shared" si="0"/>
        <v>330</v>
      </c>
    </row>
    <row r="22" spans="2:9">
      <c r="B22" s="5" t="s">
        <v>41</v>
      </c>
      <c r="C22" t="s">
        <v>42</v>
      </c>
      <c r="D22">
        <v>7</v>
      </c>
      <c r="E22" s="3">
        <v>65</v>
      </c>
      <c r="F22" s="4">
        <f t="shared" si="0"/>
        <v>455</v>
      </c>
    </row>
    <row r="23" spans="2:9" ht="30">
      <c r="B23" s="32" t="s">
        <v>103</v>
      </c>
      <c r="C23" t="s">
        <v>102</v>
      </c>
      <c r="D23">
        <v>1</v>
      </c>
      <c r="E23" s="3">
        <v>100</v>
      </c>
      <c r="F23" s="4">
        <f t="shared" si="0"/>
        <v>100</v>
      </c>
    </row>
    <row r="24" spans="2:9" hidden="1">
      <c r="B24" s="6" t="s">
        <v>15</v>
      </c>
      <c r="E24" s="4"/>
      <c r="F24" s="9">
        <f>SUM(F4:F23)</f>
        <v>18621.630000000005</v>
      </c>
      <c r="H24" s="4">
        <f>F7+F8+F10+F11</f>
        <v>8812.7000000000007</v>
      </c>
    </row>
    <row r="25" spans="2:9" ht="15.75" hidden="1">
      <c r="B25" s="49" t="s">
        <v>27</v>
      </c>
      <c r="E25" s="4"/>
    </row>
    <row r="26" spans="2:9" ht="15" hidden="1" customHeight="1">
      <c r="B26" s="10" t="s">
        <v>38</v>
      </c>
      <c r="D26">
        <v>0</v>
      </c>
      <c r="E26" s="4">
        <v>128.25</v>
      </c>
      <c r="F26" s="4">
        <f t="shared" ref="F26:F31" si="1">D26*E26</f>
        <v>0</v>
      </c>
    </row>
    <row r="27" spans="2:9" ht="30" hidden="1">
      <c r="B27" s="10" t="s">
        <v>39</v>
      </c>
      <c r="D27">
        <v>0</v>
      </c>
      <c r="E27" s="4">
        <v>340</v>
      </c>
      <c r="F27" s="4">
        <f t="shared" si="1"/>
        <v>0</v>
      </c>
    </row>
    <row r="28" spans="2:9" ht="30">
      <c r="B28" s="39" t="s">
        <v>53</v>
      </c>
      <c r="D28">
        <v>6</v>
      </c>
      <c r="E28" s="4">
        <v>90</v>
      </c>
      <c r="F28" s="4">
        <f t="shared" si="1"/>
        <v>540</v>
      </c>
      <c r="I28" t="s">
        <v>93</v>
      </c>
    </row>
    <row r="29" spans="2:9" ht="33.75" hidden="1" customHeight="1">
      <c r="B29" s="5" t="s">
        <v>18</v>
      </c>
      <c r="D29">
        <v>0</v>
      </c>
      <c r="E29" s="4">
        <v>88</v>
      </c>
      <c r="F29" s="4">
        <f t="shared" si="1"/>
        <v>0</v>
      </c>
    </row>
    <row r="30" spans="2:9" ht="30" hidden="1">
      <c r="B30" s="5" t="s">
        <v>19</v>
      </c>
      <c r="D30">
        <v>0</v>
      </c>
      <c r="E30" s="4">
        <v>86.9</v>
      </c>
      <c r="F30" s="4">
        <f t="shared" si="1"/>
        <v>0</v>
      </c>
    </row>
    <row r="31" spans="2:9" ht="33" hidden="1" customHeight="1">
      <c r="B31" s="5" t="s">
        <v>20</v>
      </c>
      <c r="D31">
        <v>0</v>
      </c>
      <c r="E31" s="4">
        <v>159</v>
      </c>
      <c r="F31" s="4">
        <f t="shared" si="1"/>
        <v>0</v>
      </c>
    </row>
    <row r="32" spans="2:9" ht="30" hidden="1">
      <c r="B32" s="5" t="s">
        <v>29</v>
      </c>
      <c r="D32">
        <v>0</v>
      </c>
      <c r="E32" s="4">
        <v>40</v>
      </c>
      <c r="F32" s="4">
        <f t="shared" ref="F32:F39" si="2">D32*E32</f>
        <v>0</v>
      </c>
    </row>
    <row r="33" spans="2:6" ht="30">
      <c r="B33" s="5" t="s">
        <v>21</v>
      </c>
      <c r="D33">
        <v>6</v>
      </c>
      <c r="E33" s="4">
        <v>35</v>
      </c>
      <c r="F33" s="4">
        <f t="shared" si="2"/>
        <v>210</v>
      </c>
    </row>
    <row r="34" spans="2:6">
      <c r="B34" s="5" t="s">
        <v>22</v>
      </c>
      <c r="D34">
        <v>6</v>
      </c>
      <c r="E34" s="4">
        <v>20</v>
      </c>
      <c r="F34" s="4">
        <f t="shared" si="2"/>
        <v>120</v>
      </c>
    </row>
    <row r="35" spans="2:6" ht="30">
      <c r="B35" s="5" t="s">
        <v>23</v>
      </c>
      <c r="D35">
        <v>2</v>
      </c>
      <c r="E35" s="4">
        <v>225</v>
      </c>
      <c r="F35" s="4">
        <f t="shared" si="2"/>
        <v>450</v>
      </c>
    </row>
    <row r="36" spans="2:6" ht="30">
      <c r="B36" s="5" t="s">
        <v>25</v>
      </c>
      <c r="D36">
        <v>1</v>
      </c>
      <c r="E36" s="4">
        <v>52</v>
      </c>
      <c r="F36" s="4">
        <f t="shared" si="2"/>
        <v>52</v>
      </c>
    </row>
    <row r="37" spans="2:6" ht="30">
      <c r="B37" s="5" t="s">
        <v>26</v>
      </c>
      <c r="D37">
        <v>1</v>
      </c>
      <c r="E37" s="4">
        <v>83</v>
      </c>
      <c r="F37" s="4">
        <f t="shared" si="2"/>
        <v>83</v>
      </c>
    </row>
    <row r="38" spans="2:6" ht="30">
      <c r="B38" s="5" t="s">
        <v>59</v>
      </c>
      <c r="D38">
        <v>1</v>
      </c>
      <c r="E38" s="4">
        <v>187</v>
      </c>
      <c r="F38" s="4">
        <f t="shared" si="2"/>
        <v>187</v>
      </c>
    </row>
    <row r="39" spans="2:6" ht="30" hidden="1">
      <c r="B39" s="5" t="s">
        <v>52</v>
      </c>
      <c r="C39" t="s">
        <v>85</v>
      </c>
      <c r="D39">
        <v>0</v>
      </c>
      <c r="E39" s="4">
        <v>90.95</v>
      </c>
      <c r="F39" s="4">
        <f t="shared" si="2"/>
        <v>0</v>
      </c>
    </row>
    <row r="40" spans="2:6" hidden="1">
      <c r="B40" s="6" t="s">
        <v>15</v>
      </c>
      <c r="E40" s="4"/>
      <c r="F40" s="9">
        <f>SUM(F26:F39)</f>
        <v>1642</v>
      </c>
    </row>
    <row r="41" spans="2:6" ht="15.75" hidden="1">
      <c r="B41" s="49" t="s">
        <v>51</v>
      </c>
      <c r="E41" s="4"/>
    </row>
    <row r="42" spans="2:6" hidden="1">
      <c r="B42" s="5" t="s">
        <v>66</v>
      </c>
      <c r="D42">
        <v>0</v>
      </c>
      <c r="E42" s="4">
        <v>570</v>
      </c>
      <c r="F42" s="4">
        <f t="shared" ref="F42:F50" si="3">D42*E42</f>
        <v>0</v>
      </c>
    </row>
    <row r="43" spans="2:6" ht="30" hidden="1">
      <c r="B43" s="5" t="s">
        <v>65</v>
      </c>
      <c r="D43">
        <v>0</v>
      </c>
      <c r="E43" s="4">
        <v>350</v>
      </c>
      <c r="F43" s="4">
        <f t="shared" si="3"/>
        <v>0</v>
      </c>
    </row>
    <row r="44" spans="2:6" ht="30" hidden="1">
      <c r="B44" s="5" t="s">
        <v>62</v>
      </c>
      <c r="D44">
        <v>0</v>
      </c>
      <c r="E44" s="4">
        <v>125</v>
      </c>
      <c r="F44" s="4">
        <f t="shared" si="3"/>
        <v>0</v>
      </c>
    </row>
    <row r="45" spans="2:6" ht="30" hidden="1">
      <c r="B45" s="5" t="s">
        <v>63</v>
      </c>
      <c r="D45">
        <v>0</v>
      </c>
      <c r="E45" s="4">
        <v>246</v>
      </c>
      <c r="F45" s="4">
        <f t="shared" si="3"/>
        <v>0</v>
      </c>
    </row>
    <row r="46" spans="2:6" ht="45" hidden="1">
      <c r="B46" s="5" t="s">
        <v>64</v>
      </c>
      <c r="D46">
        <v>0</v>
      </c>
      <c r="E46" s="4">
        <v>310</v>
      </c>
      <c r="F46" s="4">
        <f t="shared" si="3"/>
        <v>0</v>
      </c>
    </row>
    <row r="47" spans="2:6" ht="30" hidden="1">
      <c r="B47" s="5" t="s">
        <v>61</v>
      </c>
      <c r="D47">
        <v>0</v>
      </c>
      <c r="E47" s="4">
        <v>70</v>
      </c>
      <c r="F47" s="4">
        <f t="shared" si="3"/>
        <v>0</v>
      </c>
    </row>
    <row r="48" spans="2:6">
      <c r="B48" s="5" t="s">
        <v>105</v>
      </c>
      <c r="C48" t="s">
        <v>104</v>
      </c>
      <c r="D48">
        <v>4</v>
      </c>
      <c r="E48" s="4">
        <v>135</v>
      </c>
      <c r="F48" s="4">
        <f t="shared" si="3"/>
        <v>540</v>
      </c>
    </row>
    <row r="49" spans="2:7" ht="30">
      <c r="B49" s="5" t="s">
        <v>97</v>
      </c>
      <c r="C49" s="18" t="s">
        <v>71</v>
      </c>
      <c r="D49">
        <v>3</v>
      </c>
      <c r="E49" s="3">
        <v>2299.9499999999998</v>
      </c>
      <c r="F49" s="4">
        <f t="shared" si="3"/>
        <v>6899.8499999999995</v>
      </c>
      <c r="G49" t="s">
        <v>72</v>
      </c>
    </row>
    <row r="50" spans="2:7">
      <c r="B50" s="5" t="s">
        <v>69</v>
      </c>
      <c r="C50" s="18"/>
      <c r="D50">
        <v>1</v>
      </c>
      <c r="E50" s="4">
        <v>3000</v>
      </c>
      <c r="F50" s="4">
        <f t="shared" si="3"/>
        <v>3000</v>
      </c>
    </row>
    <row r="51" spans="2:7" hidden="1">
      <c r="B51" s="6" t="s">
        <v>15</v>
      </c>
      <c r="E51" s="4"/>
      <c r="F51" s="9">
        <f>SUM(F42:F50)</f>
        <v>10439.849999999999</v>
      </c>
    </row>
    <row r="52" spans="2:7">
      <c r="E52" s="4"/>
    </row>
    <row r="53" spans="2:7">
      <c r="B53" s="8" t="s">
        <v>90</v>
      </c>
      <c r="E53" s="4"/>
    </row>
    <row r="54" spans="2:7" ht="30">
      <c r="B54" s="5" t="s">
        <v>109</v>
      </c>
      <c r="D54">
        <v>2</v>
      </c>
      <c r="E54">
        <v>350</v>
      </c>
      <c r="F54" s="4">
        <f t="shared" ref="F54:F59" si="4">D54*E54</f>
        <v>700</v>
      </c>
    </row>
    <row r="55" spans="2:7" ht="30">
      <c r="B55" s="5" t="s">
        <v>88</v>
      </c>
      <c r="C55" t="s">
        <v>89</v>
      </c>
      <c r="D55">
        <v>5</v>
      </c>
      <c r="E55" s="4"/>
      <c r="F55" s="4">
        <f t="shared" si="4"/>
        <v>0</v>
      </c>
    </row>
    <row r="56" spans="2:7">
      <c r="B56" t="s">
        <v>87</v>
      </c>
      <c r="D56">
        <v>1</v>
      </c>
      <c r="E56" s="4">
        <v>120</v>
      </c>
      <c r="F56" s="4">
        <f t="shared" si="4"/>
        <v>120</v>
      </c>
    </row>
    <row r="57" spans="2:7">
      <c r="B57" t="s">
        <v>115</v>
      </c>
      <c r="D57">
        <v>1</v>
      </c>
      <c r="E57" s="4">
        <v>1500</v>
      </c>
      <c r="F57" s="4">
        <f t="shared" si="4"/>
        <v>1500</v>
      </c>
    </row>
    <row r="58" spans="2:7">
      <c r="B58" s="5" t="s">
        <v>114</v>
      </c>
      <c r="D58">
        <v>1</v>
      </c>
      <c r="E58" s="4">
        <v>300</v>
      </c>
      <c r="F58" s="4">
        <f t="shared" si="4"/>
        <v>300</v>
      </c>
    </row>
    <row r="59" spans="2:7">
      <c r="B59" s="5" t="s">
        <v>118</v>
      </c>
      <c r="D59">
        <v>4</v>
      </c>
      <c r="E59" s="4">
        <v>333</v>
      </c>
      <c r="F59" s="4">
        <f t="shared" si="4"/>
        <v>1332</v>
      </c>
    </row>
    <row r="60" spans="2:7" ht="15" customHeight="1">
      <c r="B60" s="5" t="s">
        <v>117</v>
      </c>
      <c r="D60">
        <v>1</v>
      </c>
      <c r="E60" s="4">
        <v>9000</v>
      </c>
      <c r="F60" s="4">
        <f>D60*E60</f>
        <v>9000</v>
      </c>
    </row>
    <row r="61" spans="2:7">
      <c r="B61" s="6" t="s">
        <v>15</v>
      </c>
      <c r="E61" s="4"/>
      <c r="F61" s="9">
        <f>SUM(F52:F60)</f>
        <v>12952</v>
      </c>
    </row>
    <row r="63" spans="2:7">
      <c r="B63" s="5"/>
      <c r="E63" s="4"/>
    </row>
    <row r="64" spans="2:7" ht="15.75">
      <c r="B64" s="43" t="s">
        <v>116</v>
      </c>
      <c r="C64" s="44"/>
      <c r="D64" s="44"/>
      <c r="E64" s="45"/>
      <c r="F64" s="45">
        <f>F24+F40+F51+F61</f>
        <v>43655.48</v>
      </c>
    </row>
    <row r="65" spans="2:5">
      <c r="B65" s="5"/>
      <c r="E65" s="4"/>
    </row>
    <row r="66" spans="2:5">
      <c r="B66" s="5"/>
      <c r="E66" s="4"/>
    </row>
    <row r="67" spans="2:5">
      <c r="B67" s="5"/>
      <c r="E67" s="4"/>
    </row>
    <row r="68" spans="2:5">
      <c r="B68" s="5"/>
      <c r="E68" s="4"/>
    </row>
    <row r="69" spans="2:5">
      <c r="B69" s="36"/>
      <c r="C69" s="50"/>
      <c r="E69" s="4"/>
    </row>
    <row r="70" spans="2:5">
      <c r="B70" s="5"/>
      <c r="E70" s="4"/>
    </row>
    <row r="71" spans="2:5">
      <c r="B71" s="5"/>
      <c r="E71" s="4"/>
    </row>
    <row r="72" spans="2:5">
      <c r="B72" s="5"/>
      <c r="E72" s="4"/>
    </row>
    <row r="73" spans="2:5">
      <c r="B73" s="5"/>
      <c r="E73" s="4"/>
    </row>
    <row r="74" spans="2:5">
      <c r="B74" s="5"/>
      <c r="E74" s="4"/>
    </row>
    <row r="75" spans="2:5">
      <c r="B75" s="5"/>
      <c r="E75" s="4"/>
    </row>
    <row r="76" spans="2:5">
      <c r="B76" s="5"/>
      <c r="E76" s="4"/>
    </row>
    <row r="77" spans="2:5">
      <c r="B77" s="5"/>
      <c r="E77" s="4"/>
    </row>
    <row r="78" spans="2:5">
      <c r="B78" s="5"/>
      <c r="E78" s="4"/>
    </row>
    <row r="79" spans="2:5">
      <c r="B79" s="5"/>
    </row>
    <row r="80" spans="2:5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  <row r="100" spans="2:2">
      <c r="B100" s="5"/>
    </row>
    <row r="101" spans="2:2">
      <c r="B101" s="5"/>
    </row>
    <row r="102" spans="2:2">
      <c r="B102" s="5"/>
    </row>
    <row r="103" spans="2:2">
      <c r="B103" s="5"/>
    </row>
    <row r="104" spans="2:2">
      <c r="B104" s="5"/>
    </row>
    <row r="105" spans="2:2">
      <c r="B105" s="5"/>
    </row>
    <row r="106" spans="2:2">
      <c r="B106" s="5"/>
    </row>
    <row r="107" spans="2:2">
      <c r="B107" s="5"/>
    </row>
    <row r="108" spans="2:2">
      <c r="B108" s="5"/>
    </row>
    <row r="109" spans="2:2">
      <c r="B109" s="5"/>
    </row>
    <row r="110" spans="2:2">
      <c r="B110" s="5"/>
    </row>
    <row r="111" spans="2:2">
      <c r="B111" s="5"/>
    </row>
    <row r="112" spans="2:2">
      <c r="B112" s="5"/>
    </row>
    <row r="113" spans="2:2">
      <c r="B113" s="5"/>
    </row>
    <row r="114" spans="2:2">
      <c r="B114" s="5"/>
    </row>
    <row r="115" spans="2:2">
      <c r="B115" s="5"/>
    </row>
    <row r="116" spans="2:2">
      <c r="B116" s="5"/>
    </row>
    <row r="117" spans="2:2">
      <c r="B117" s="5"/>
    </row>
    <row r="118" spans="2:2">
      <c r="B118" s="5"/>
    </row>
    <row r="119" spans="2:2">
      <c r="B119" s="5"/>
    </row>
    <row r="120" spans="2:2">
      <c r="B120" s="5"/>
    </row>
    <row r="121" spans="2:2">
      <c r="B121" s="5"/>
    </row>
    <row r="122" spans="2:2">
      <c r="B122" s="5"/>
    </row>
    <row r="123" spans="2:2">
      <c r="B123" s="5"/>
    </row>
    <row r="124" spans="2:2">
      <c r="B124" s="5"/>
    </row>
    <row r="125" spans="2:2">
      <c r="B125" s="5"/>
    </row>
    <row r="126" spans="2:2">
      <c r="B126" s="5"/>
    </row>
    <row r="127" spans="2:2">
      <c r="B127" s="5"/>
    </row>
    <row r="128" spans="2:2">
      <c r="B128" s="5"/>
    </row>
    <row r="129" spans="2:2">
      <c r="B129" s="5"/>
    </row>
    <row r="130" spans="2:2">
      <c r="B130" s="5"/>
    </row>
    <row r="131" spans="2:2">
      <c r="B131" s="5"/>
    </row>
    <row r="132" spans="2:2">
      <c r="B132" s="5"/>
    </row>
    <row r="133" spans="2:2">
      <c r="B133" s="5"/>
    </row>
    <row r="134" spans="2:2">
      <c r="B134" s="5"/>
    </row>
    <row r="135" spans="2:2">
      <c r="B135" s="5"/>
    </row>
    <row r="136" spans="2:2">
      <c r="B136" s="5"/>
    </row>
    <row r="137" spans="2:2">
      <c r="B137" s="5"/>
    </row>
    <row r="138" spans="2:2">
      <c r="B138" s="5"/>
    </row>
    <row r="139" spans="2:2">
      <c r="B139" s="5"/>
    </row>
    <row r="140" spans="2:2">
      <c r="B140" s="5"/>
    </row>
    <row r="141" spans="2:2">
      <c r="B141" s="5"/>
    </row>
    <row r="142" spans="2:2">
      <c r="B142" s="5"/>
    </row>
    <row r="143" spans="2:2">
      <c r="B143" s="5"/>
    </row>
    <row r="144" spans="2:2">
      <c r="B144" s="5"/>
    </row>
    <row r="145" spans="2:2">
      <c r="B145" s="5"/>
    </row>
    <row r="146" spans="2:2">
      <c r="B146" s="5"/>
    </row>
    <row r="147" spans="2:2">
      <c r="B147" s="5"/>
    </row>
    <row r="148" spans="2:2">
      <c r="B148" s="5"/>
    </row>
    <row r="149" spans="2:2">
      <c r="B149" s="5"/>
    </row>
    <row r="150" spans="2:2">
      <c r="B150" s="5"/>
    </row>
    <row r="151" spans="2:2">
      <c r="B151" s="5"/>
    </row>
    <row r="152" spans="2:2">
      <c r="B152" s="5"/>
    </row>
  </sheetData>
  <autoFilter ref="A2:L51">
    <filterColumn colId="3">
      <filters>
        <filter val="1"/>
        <filter val="2"/>
        <filter val="3"/>
        <filter val="4"/>
        <filter val="6"/>
        <filter val="7"/>
      </filters>
    </filterColumn>
  </autoFilter>
  <mergeCells count="1">
    <mergeCell ref="B1:F1"/>
  </mergeCells>
  <phoneticPr fontId="6" type="noConversion"/>
  <hyperlinks>
    <hyperlink ref="K6" r:id="rId1"/>
    <hyperlink ref="B19" r:id="rId2" display="http://www.bhphotovideo.com/c/product/970457-REG/axis_communications_0202_602_upgrade_license.html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C12" sqref="C12"/>
    </sheetView>
  </sheetViews>
  <sheetFormatPr defaultRowHeight="15"/>
  <cols>
    <col min="2" max="2" width="70.42578125" bestFit="1" customWidth="1"/>
  </cols>
  <sheetData>
    <row r="1" spans="1:6" ht="18.75">
      <c r="B1" s="28" t="s">
        <v>94</v>
      </c>
    </row>
    <row r="2" spans="1:6">
      <c r="A2" s="23" t="s">
        <v>0</v>
      </c>
      <c r="B2" s="23" t="s">
        <v>2</v>
      </c>
      <c r="C2" s="23" t="s">
        <v>3</v>
      </c>
      <c r="E2" s="2"/>
      <c r="F2" s="2"/>
    </row>
    <row r="3" spans="1:6" ht="15.75">
      <c r="A3" s="29"/>
      <c r="B3" s="30" t="s">
        <v>100</v>
      </c>
      <c r="C3" s="29"/>
      <c r="E3" s="2"/>
      <c r="F3" s="2"/>
    </row>
    <row r="4" spans="1:6">
      <c r="B4" t="str">
        <f ca="1">'IT equip break down'!B8</f>
        <v>Сетевая камера AXIS Q1765-LE</v>
      </c>
      <c r="C4">
        <v>1</v>
      </c>
    </row>
    <row r="5" spans="1:6">
      <c r="B5" t="str">
        <f ca="1">'IT equip break down'!B28</f>
        <v>Ubiquiti NBE-M5-19-US NanoBeam M Series 5 GHz 19dBi dual pol</v>
      </c>
      <c r="C5">
        <v>2</v>
      </c>
    </row>
    <row r="6" spans="1:6">
      <c r="B6" t="s">
        <v>82</v>
      </c>
      <c r="C6">
        <v>2</v>
      </c>
    </row>
    <row r="7" spans="1:6">
      <c r="B7" t="str">
        <f ca="1">'IT equip break down'!B13</f>
        <v>YP3040 Wall Bracket</v>
      </c>
      <c r="C7">
        <v>1</v>
      </c>
    </row>
    <row r="8" spans="1:6" ht="15.75">
      <c r="B8" s="31" t="s">
        <v>101</v>
      </c>
    </row>
    <row r="9" spans="1:6">
      <c r="B9" t="s">
        <v>84</v>
      </c>
      <c r="C9">
        <v>1</v>
      </c>
    </row>
    <row r="10" spans="1:6">
      <c r="B10" t="s">
        <v>83</v>
      </c>
      <c r="C10">
        <v>2</v>
      </c>
    </row>
    <row r="11" spans="1:6">
      <c r="B11" t="str">
        <f ca="1">'IT equip break down'!B39</f>
        <v>Ubiquiti TS-5-POE TOUGHSwitch 5 Port Advanced Power Ethernet Controllers</v>
      </c>
      <c r="C11">
        <v>1</v>
      </c>
    </row>
    <row r="12" spans="1:6">
      <c r="B12" t="s">
        <v>87</v>
      </c>
      <c r="C12">
        <v>1</v>
      </c>
    </row>
    <row r="13" spans="1:6">
      <c r="C13">
        <v>1</v>
      </c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B16" sqref="B16"/>
    </sheetView>
  </sheetViews>
  <sheetFormatPr defaultRowHeight="15"/>
  <cols>
    <col min="2" max="2" width="59.28515625" style="5" bestFit="1" customWidth="1"/>
    <col min="4" max="4" width="9.85546875" bestFit="1" customWidth="1"/>
    <col min="5" max="5" width="9.42578125" customWidth="1"/>
    <col min="6" max="6" width="8.85546875" customWidth="1"/>
    <col min="7" max="7" width="12.28515625" bestFit="1" customWidth="1"/>
  </cols>
  <sheetData>
    <row r="1" spans="1:10">
      <c r="B1" s="88" t="s">
        <v>95</v>
      </c>
      <c r="C1" s="88"/>
      <c r="D1" s="88"/>
      <c r="E1" s="88"/>
      <c r="F1" s="88"/>
    </row>
    <row r="2" spans="1:10">
      <c r="A2" s="23" t="s">
        <v>0</v>
      </c>
      <c r="B2" s="24" t="s">
        <v>96</v>
      </c>
      <c r="C2" s="23" t="s">
        <v>3</v>
      </c>
      <c r="D2" s="23"/>
      <c r="E2" s="87" t="s">
        <v>92</v>
      </c>
      <c r="F2" s="87"/>
      <c r="G2" s="23"/>
    </row>
    <row r="3" spans="1:10">
      <c r="B3" s="11"/>
      <c r="E3" t="s">
        <v>48</v>
      </c>
      <c r="F3" t="s">
        <v>49</v>
      </c>
      <c r="G3" t="s">
        <v>50</v>
      </c>
    </row>
    <row r="4" spans="1:10">
      <c r="E4" s="14"/>
      <c r="F4" s="14"/>
    </row>
    <row r="5" spans="1:10">
      <c r="B5" s="5" t="str">
        <f ca="1">'IT equip break down'!B10</f>
        <v>Ubiquiti UVC-Pro UniFi Video Camera Pro</v>
      </c>
      <c r="C5">
        <v>1</v>
      </c>
      <c r="E5" s="14">
        <v>24</v>
      </c>
      <c r="F5" s="14">
        <v>4</v>
      </c>
      <c r="J5" s="14">
        <v>12.5</v>
      </c>
    </row>
    <row r="6" spans="1:10">
      <c r="B6" s="5" t="str">
        <f ca="1">'IT equip break down'!B28</f>
        <v>Ubiquiti NBE-M5-19-US NanoBeam M Series 5 GHz 19dBi dual pol</v>
      </c>
      <c r="C6">
        <v>2</v>
      </c>
      <c r="D6" s="4"/>
      <c r="E6" s="14">
        <v>24</v>
      </c>
      <c r="F6" s="14">
        <v>6</v>
      </c>
    </row>
    <row r="7" spans="1:10">
      <c r="E7" s="14"/>
      <c r="F7" s="14">
        <f>SUM(F3:F6)</f>
        <v>10</v>
      </c>
      <c r="G7">
        <f>F7*24</f>
        <v>240</v>
      </c>
      <c r="H7">
        <f>G7/4</f>
        <v>60</v>
      </c>
    </row>
    <row r="8" spans="1:10" ht="30">
      <c r="B8" s="5" t="str">
        <f ca="1">'IT equip break down'!B49</f>
        <v>TYCON SYSTEMS, Tycon Power Systems Model #: RPST2424-100-280</v>
      </c>
      <c r="C8" s="12">
        <v>1</v>
      </c>
      <c r="D8" s="3"/>
      <c r="E8" s="14"/>
      <c r="F8" s="14"/>
    </row>
    <row r="9" spans="1:10">
      <c r="B9" s="5" t="s">
        <v>82</v>
      </c>
      <c r="C9">
        <v>1</v>
      </c>
      <c r="E9" s="14"/>
      <c r="F9" s="14"/>
    </row>
    <row r="10" spans="1:10">
      <c r="B10" s="5" t="s">
        <v>86</v>
      </c>
      <c r="C10">
        <v>1</v>
      </c>
      <c r="E10" s="14"/>
      <c r="F10" s="14"/>
    </row>
    <row r="11" spans="1:10">
      <c r="B11" s="5" t="str">
        <f ca="1">'IT equip break down'!B13</f>
        <v>YP3040 Wall Bracket</v>
      </c>
      <c r="C11">
        <v>2</v>
      </c>
      <c r="E11" s="14"/>
      <c r="F11" s="14"/>
    </row>
    <row r="14" spans="1:10">
      <c r="E14" s="14"/>
      <c r="F14" s="14"/>
    </row>
    <row r="15" spans="1:10">
      <c r="E15" s="14"/>
      <c r="F15" s="14"/>
    </row>
    <row r="16" spans="1:10">
      <c r="E16" s="14"/>
      <c r="F16" s="14"/>
    </row>
    <row r="17" spans="5:6">
      <c r="E17" s="14"/>
      <c r="F17" s="14"/>
    </row>
    <row r="18" spans="5:6">
      <c r="E18" s="14"/>
      <c r="F18" s="14"/>
    </row>
    <row r="19" spans="5:6">
      <c r="E19" s="14"/>
      <c r="F19" s="14"/>
    </row>
    <row r="20" spans="5:6">
      <c r="E20" s="14"/>
      <c r="F20" s="14"/>
    </row>
    <row r="21" spans="5:6">
      <c r="E21" s="14"/>
      <c r="F21" s="14"/>
    </row>
    <row r="22" spans="5:6">
      <c r="E22" s="14"/>
      <c r="F22" s="14"/>
    </row>
    <row r="23" spans="5:6">
      <c r="E23" s="14"/>
      <c r="F23" s="14"/>
    </row>
    <row r="24" spans="5:6">
      <c r="E24" s="14"/>
      <c r="F24" s="14"/>
    </row>
    <row r="25" spans="5:6">
      <c r="E25" s="14"/>
      <c r="F25" s="14"/>
    </row>
    <row r="26" spans="5:6">
      <c r="E26" s="14"/>
      <c r="F26" s="14"/>
    </row>
    <row r="27" spans="5:6">
      <c r="E27" s="14"/>
      <c r="F27" s="14"/>
    </row>
    <row r="28" spans="5:6">
      <c r="E28" s="14"/>
      <c r="F28" s="14"/>
    </row>
    <row r="29" spans="5:6">
      <c r="E29" s="14"/>
      <c r="F29" s="14"/>
    </row>
    <row r="30" spans="5:6">
      <c r="E30" s="14"/>
      <c r="F30" s="14"/>
    </row>
    <row r="31" spans="5:6">
      <c r="E31" s="14"/>
      <c r="F31" s="14"/>
    </row>
    <row r="32" spans="5:6">
      <c r="E32" s="14"/>
      <c r="F32" s="14"/>
    </row>
    <row r="33" spans="5:6">
      <c r="E33" s="14"/>
      <c r="F33" s="14"/>
    </row>
    <row r="34" spans="5:6">
      <c r="E34" s="14"/>
      <c r="F34" s="14"/>
    </row>
    <row r="35" spans="5:6">
      <c r="E35" s="14"/>
      <c r="F35" s="14"/>
    </row>
    <row r="36" spans="5:6">
      <c r="E36" s="13"/>
      <c r="F36" s="13"/>
    </row>
    <row r="37" spans="5:6">
      <c r="E37" s="13"/>
      <c r="F37" s="13"/>
    </row>
    <row r="38" spans="5:6">
      <c r="E38" s="13"/>
      <c r="F38" s="13"/>
    </row>
    <row r="39" spans="5:6">
      <c r="E39" s="13"/>
      <c r="F39" s="13"/>
    </row>
    <row r="40" spans="5:6">
      <c r="E40" s="13"/>
      <c r="F40" s="13"/>
    </row>
    <row r="41" spans="5:6">
      <c r="E41" s="12"/>
      <c r="F41" s="12"/>
    </row>
    <row r="42" spans="5:6">
      <c r="E42" s="12"/>
      <c r="F42" s="12"/>
    </row>
    <row r="43" spans="5:6">
      <c r="E43" s="12"/>
      <c r="F43" s="12"/>
    </row>
    <row r="44" spans="5:6">
      <c r="E44" s="12"/>
      <c r="F44" s="12"/>
    </row>
    <row r="45" spans="5:6">
      <c r="E45" s="12"/>
      <c r="F45" s="12"/>
    </row>
  </sheetData>
  <mergeCells count="2">
    <mergeCell ref="E2:F2"/>
    <mergeCell ref="B1:F1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B15" sqref="B15"/>
    </sheetView>
  </sheetViews>
  <sheetFormatPr defaultRowHeight="15"/>
  <cols>
    <col min="2" max="2" width="78.7109375" customWidth="1"/>
    <col min="3" max="3" width="9.42578125" customWidth="1"/>
    <col min="6" max="6" width="12.28515625" bestFit="1" customWidth="1"/>
  </cols>
  <sheetData>
    <row r="1" spans="1:7">
      <c r="B1" s="6" t="s">
        <v>98</v>
      </c>
      <c r="C1" s="6"/>
      <c r="D1" s="89" t="s">
        <v>92</v>
      </c>
      <c r="E1" s="89"/>
    </row>
    <row r="2" spans="1:7">
      <c r="A2" s="23" t="s">
        <v>0</v>
      </c>
      <c r="B2" s="24" t="s">
        <v>96</v>
      </c>
      <c r="C2" s="24" t="s">
        <v>99</v>
      </c>
      <c r="D2" s="23" t="s">
        <v>48</v>
      </c>
      <c r="E2" s="23" t="s">
        <v>49</v>
      </c>
      <c r="F2" s="23" t="s">
        <v>50</v>
      </c>
    </row>
    <row r="3" spans="1:7">
      <c r="B3" s="5" t="str">
        <f ca="1">'IT equip break down'!B7</f>
        <v xml:space="preserve">Купольная PTZ-камера AXIS Q6045-E Mk II PTZ </v>
      </c>
      <c r="C3" s="5">
        <v>1</v>
      </c>
      <c r="D3">
        <v>24</v>
      </c>
      <c r="E3">
        <v>60</v>
      </c>
    </row>
    <row r="4" spans="1:7" ht="30">
      <c r="B4" s="17" t="str">
        <f ca="1">'IT equip break down'!B5</f>
        <v xml:space="preserve">Axis Communications Q1931-E Thermal Outdoor Bullet Network Camera with 60mm Lens </v>
      </c>
      <c r="C4" s="17">
        <v>1</v>
      </c>
      <c r="D4" s="14">
        <v>24</v>
      </c>
      <c r="E4" s="14">
        <v>10</v>
      </c>
    </row>
    <row r="5" spans="1:7">
      <c r="B5" s="5" t="str">
        <f ca="1">'IT equip break down'!B8</f>
        <v>Сетевая камера AXIS Q1765-LE</v>
      </c>
      <c r="C5" s="5">
        <v>1</v>
      </c>
      <c r="D5" s="14">
        <v>24</v>
      </c>
      <c r="E5" s="14">
        <v>15.2</v>
      </c>
    </row>
    <row r="6" spans="1:7">
      <c r="B6" s="5" t="str">
        <f ca="1">'IT equip break down'!B11</f>
        <v>Ubiquiti UVC UniFi Video Indoor/Outdoor IP Camera</v>
      </c>
      <c r="C6" s="5">
        <v>1</v>
      </c>
      <c r="D6" s="14">
        <v>24</v>
      </c>
      <c r="E6" s="14">
        <v>4.5</v>
      </c>
    </row>
    <row r="7" spans="1:7">
      <c r="B7" s="5" t="str">
        <f ca="1">'IT equip break down'!B28</f>
        <v>Ubiquiti NBE-M5-19-US NanoBeam M Series 5 GHz 19dBi dual pol</v>
      </c>
      <c r="C7" s="5">
        <v>1</v>
      </c>
      <c r="D7" s="14">
        <v>24</v>
      </c>
      <c r="E7" s="14">
        <v>6</v>
      </c>
    </row>
    <row r="8" spans="1:7">
      <c r="B8" s="6" t="s">
        <v>68</v>
      </c>
      <c r="C8" s="6"/>
      <c r="D8" s="16"/>
      <c r="E8" s="16">
        <f>SUM(E3:E7)</f>
        <v>95.7</v>
      </c>
      <c r="F8">
        <f>E8*24</f>
        <v>2296.8000000000002</v>
      </c>
      <c r="G8">
        <f>F8/4</f>
        <v>574.20000000000005</v>
      </c>
    </row>
    <row r="9" spans="1:7">
      <c r="B9" s="5"/>
      <c r="C9" s="5"/>
      <c r="D9" s="14"/>
    </row>
    <row r="10" spans="1:7">
      <c r="B10" s="5" t="s">
        <v>69</v>
      </c>
      <c r="C10" s="5">
        <v>1</v>
      </c>
      <c r="E10">
        <v>1000</v>
      </c>
    </row>
    <row r="11" spans="1:7">
      <c r="B11" s="5" t="str">
        <f ca="1">'IT equip break down'!B12</f>
        <v>Поворотное устройство YP3040</v>
      </c>
      <c r="C11">
        <v>2</v>
      </c>
      <c r="E11" s="14">
        <f>30*C11</f>
        <v>60</v>
      </c>
    </row>
    <row r="12" spans="1:7">
      <c r="B12" s="5" t="str">
        <f ca="1">'IT equip break down'!B49</f>
        <v>TYCON SYSTEMS, Tycon Power Systems Model #: RPST2424-100-280</v>
      </c>
      <c r="C12" s="5">
        <v>2</v>
      </c>
    </row>
    <row r="13" spans="1:7">
      <c r="B13" t="s">
        <v>81</v>
      </c>
      <c r="C13" s="5">
        <v>1</v>
      </c>
    </row>
    <row r="14" spans="1:7">
      <c r="B14" t="s">
        <v>80</v>
      </c>
      <c r="C14" s="5">
        <v>1</v>
      </c>
    </row>
    <row r="15" spans="1:7">
      <c r="B15" t="str">
        <f ca="1">'IT equip break down'!B13</f>
        <v>YP3040 Wall Bracket</v>
      </c>
    </row>
  </sheetData>
  <mergeCells count="1">
    <mergeCell ref="D1:E1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C8" sqref="C8"/>
    </sheetView>
  </sheetViews>
  <sheetFormatPr defaultRowHeight="15"/>
  <cols>
    <col min="2" max="2" width="65.7109375" bestFit="1" customWidth="1"/>
    <col min="3" max="3" width="13.28515625" customWidth="1"/>
    <col min="4" max="4" width="17.42578125" customWidth="1"/>
    <col min="6" max="6" width="12.28515625" bestFit="1" customWidth="1"/>
  </cols>
  <sheetData>
    <row r="1" spans="1:6">
      <c r="B1" s="25" t="s">
        <v>94</v>
      </c>
      <c r="D1" t="s">
        <v>92</v>
      </c>
    </row>
    <row r="2" spans="1:6">
      <c r="A2" s="23" t="s">
        <v>0</v>
      </c>
      <c r="B2" s="24" t="s">
        <v>96</v>
      </c>
      <c r="C2" s="23" t="s">
        <v>99</v>
      </c>
      <c r="D2" s="23" t="s">
        <v>48</v>
      </c>
      <c r="E2" s="23" t="s">
        <v>49</v>
      </c>
      <c r="F2" s="23" t="s">
        <v>50</v>
      </c>
    </row>
    <row r="3" spans="1:6">
      <c r="B3" t="str">
        <f ca="1">'IT equip break down'!B49</f>
        <v>TYCON SYSTEMS, Tycon Power Systems Model #: RPST2424-100-280</v>
      </c>
      <c r="C3">
        <v>1</v>
      </c>
    </row>
    <row r="4" spans="1:6">
      <c r="B4" t="str">
        <f ca="1">'IT equip break down'!B8</f>
        <v>Сетевая камера AXIS Q1765-LE</v>
      </c>
      <c r="C4">
        <v>1</v>
      </c>
    </row>
    <row r="5" spans="1:6">
      <c r="B5" t="str">
        <f ca="1">'IT equip break down'!B11</f>
        <v>Ubiquiti UVC UniFi Video Indoor/Outdoor IP Camera</v>
      </c>
      <c r="C5">
        <v>1</v>
      </c>
    </row>
    <row r="6" spans="1:6">
      <c r="B6" t="str">
        <f ca="1">'IT equip break down'!B28</f>
        <v>Ubiquiti NBE-M5-19-US NanoBeam M Series 5 GHz 19dBi dual pol</v>
      </c>
      <c r="C6">
        <v>1</v>
      </c>
    </row>
    <row r="7" spans="1:6">
      <c r="B7" t="str">
        <f ca="1">'IT equip break down'!B12</f>
        <v>Поворотное устройство YP3040</v>
      </c>
      <c r="C7">
        <v>1</v>
      </c>
    </row>
    <row r="8" spans="1:6">
      <c r="B8" t="str">
        <f ca="1">'IT equip break down'!B55</f>
        <v>Монтажная мачта для камер\антен (модульно сборная конструкция)</v>
      </c>
      <c r="C8">
        <v>1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Бюджет </vt:lpstr>
      <vt:lpstr>IT equip break down</vt:lpstr>
      <vt:lpstr>Base</vt:lpstr>
      <vt:lpstr>Repiter</vt:lpstr>
      <vt:lpstr>Point A</vt:lpstr>
      <vt:lpstr>Point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</dc:creator>
  <cp:lastModifiedBy>alexey.volkov</cp:lastModifiedBy>
  <dcterms:created xsi:type="dcterms:W3CDTF">2014-10-23T03:50:15Z</dcterms:created>
  <dcterms:modified xsi:type="dcterms:W3CDTF">2015-05-22T13:22:48Z</dcterms:modified>
</cp:coreProperties>
</file>