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<sst xmlns="http://schemas.openxmlformats.org/spreadsheetml/2006/main" count="115" uniqueCount="83">
  <si>
    <t>Действие</t>
  </si>
  <si>
    <t>Единица измерения закупки</t>
  </si>
  <si>
    <t>Количество</t>
  </si>
  <si>
    <t>Цена за единиицу</t>
  </si>
  <si>
    <t>Наименование закупки</t>
  </si>
  <si>
    <t>Финансирование</t>
  </si>
  <si>
    <t>ПМГ ГЭФ</t>
  </si>
  <si>
    <t>Другой источник</t>
  </si>
  <si>
    <t>Общая сумма</t>
  </si>
  <si>
    <t>Комментарии</t>
  </si>
  <si>
    <t>Номер мероприятия и название</t>
  </si>
  <si>
    <t>Всего</t>
  </si>
  <si>
    <t>чел/дней</t>
  </si>
  <si>
    <t>Закупка посадочного материала</t>
  </si>
  <si>
    <t>шт.</t>
  </si>
  <si>
    <t>Мероприятие 1.1 Подготовка земельных участков для посадки саженцев</t>
  </si>
  <si>
    <t>Подготовка посадочных мест для сеянцев фисташки и миндаля</t>
  </si>
  <si>
    <t xml:space="preserve">Ручной труд нанимаемых людей  </t>
  </si>
  <si>
    <t>Обеспечивается участниками-фермерами</t>
  </si>
  <si>
    <t>Закупка материалов по строительству ограждения</t>
  </si>
  <si>
    <t>колючая проволка</t>
  </si>
  <si>
    <t xml:space="preserve">пог.м. </t>
  </si>
  <si>
    <t>столбики</t>
  </si>
  <si>
    <t>Работа по строительству ограждения</t>
  </si>
  <si>
    <t>чел.дней</t>
  </si>
  <si>
    <t>Сеянцы фисташки</t>
  </si>
  <si>
    <t>Саженцы миндаля</t>
  </si>
  <si>
    <t>Саженцы шиповника</t>
  </si>
  <si>
    <t>Мероприятие 1.2 Закупка материалов для ограждения и посадочного материала</t>
  </si>
  <si>
    <t>Мероприятие 1.3 Установка ограждения</t>
  </si>
  <si>
    <t>Итого по задаче 1</t>
  </si>
  <si>
    <t>Мероприятие 2.1 Посадка фисташек, миндаля и шиповника</t>
  </si>
  <si>
    <t>Работа по посадке</t>
  </si>
  <si>
    <t xml:space="preserve">Ручной труд нанимаемых людей по посадке фисташки и миндаля  </t>
  </si>
  <si>
    <t xml:space="preserve">Ручной труд нанимаемых людей по посадке шиповника  </t>
  </si>
  <si>
    <t>Консультация экспертов по посадке</t>
  </si>
  <si>
    <t>Суточные экспертам</t>
  </si>
  <si>
    <t>Транспорт</t>
  </si>
  <si>
    <t>Будут участвовать 2 эксперта с Института лесного хозяйства - Чернова Г.М. и Ботман Е.К. и представитель Областного управления лесхоза - М.Мирзаев</t>
  </si>
  <si>
    <t>ставка</t>
  </si>
  <si>
    <t>Мероприятие 2.2 Уход и полив посадок фисташек, миндаля и шиповника</t>
  </si>
  <si>
    <t>Работа по поливу насаждений</t>
  </si>
  <si>
    <t>Доставка воды</t>
  </si>
  <si>
    <t>ходка</t>
  </si>
  <si>
    <t xml:space="preserve">Ручной труд нанимаемых людей по поливу </t>
  </si>
  <si>
    <t>Итого по задаче 2</t>
  </si>
  <si>
    <t>Мероприятие 3.1 заказ необходимых раздаточных материалов для проведения семинар-тренинггов (брошюр, буклетов и др.)</t>
  </si>
  <si>
    <t>Распечатка публикации по фисташке из проекта в Норвоне</t>
  </si>
  <si>
    <t>заказ в принтинговой компании</t>
  </si>
  <si>
    <t>Мероприятие 3.2 Объявление о проведение первого тренинга</t>
  </si>
  <si>
    <t>объявление в газете и на телевидении</t>
  </si>
  <si>
    <t>договор по рекламе</t>
  </si>
  <si>
    <t>Оплачивается ассоциацией фермеров</t>
  </si>
  <si>
    <t>Мероприятие 3.3  Проведение 1-го семинара-тренинга</t>
  </si>
  <si>
    <t>Организация помещения</t>
  </si>
  <si>
    <t>аренда помещения</t>
  </si>
  <si>
    <t>зал</t>
  </si>
  <si>
    <t>Предоставляется хокимиятом</t>
  </si>
  <si>
    <t>Организация обеда для участников</t>
  </si>
  <si>
    <t>обед для учатсников</t>
  </si>
  <si>
    <t>чел</t>
  </si>
  <si>
    <t>транспортировка участников</t>
  </si>
  <si>
    <t>расходы на транспорт</t>
  </si>
  <si>
    <t>Оплачивается самими участниками</t>
  </si>
  <si>
    <t>Мероприятие 3.4  Проведение 2-го семинара-тренинга</t>
  </si>
  <si>
    <t>Консультация экспертов по агротехнике</t>
  </si>
  <si>
    <t>Будут участвовать 2 эксперта с Института лесного хозяйства - Чернова Г.М. и Ботман Е.К. и представитель Областного управления лесхоза - М.Мирзаев и руководитель проекта</t>
  </si>
  <si>
    <t>За счет участников, заинтересованных в тренинге. Только 4 наших фермеров участников будут оплачены за счет проекта</t>
  </si>
  <si>
    <t>Итого по задаче 3</t>
  </si>
  <si>
    <t>Заработная плата  координатора Проекта-Худойбердиев Р.</t>
  </si>
  <si>
    <t>чел/мес</t>
  </si>
  <si>
    <t>поездка</t>
  </si>
  <si>
    <t>Административные расходы</t>
  </si>
  <si>
    <t>ISS % UNDP</t>
  </si>
  <si>
    <t>Непредвиденные расходы</t>
  </si>
  <si>
    <t>Завоз материалов</t>
  </si>
  <si>
    <t>Сеянцы и саженцы</t>
  </si>
  <si>
    <t>Стойки и колячая проволка</t>
  </si>
  <si>
    <t xml:space="preserve">по 208 шт. на 1 га. Всего 35 га. </t>
  </si>
  <si>
    <t>деревянные тополинные столбики</t>
  </si>
  <si>
    <t>Посадочное место, яма</t>
  </si>
  <si>
    <t xml:space="preserve">Колючая проволка прикрепляется к столбикам в 4 ряда + в крест, для более прочности столбиков и горизонтальных проволок </t>
  </si>
  <si>
    <t xml:space="preserve">взято средяя стоимость грузовых машин-такси (КАМАЗ-панеловоз)  по районам, и вместимость машин.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</si>
</sst>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24" borderId="12" xfId="0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vertical="center" wrapText="1"/>
    </xf>
    <xf numFmtId="0" fontId="0" fillId="11" borderId="12" xfId="0" applyFill="1" applyBorder="1" applyAlignment="1">
      <alignment/>
    </xf>
    <xf numFmtId="172" fontId="2" fillId="11" borderId="14" xfId="0" applyNumberFormat="1" applyFont="1" applyFill="1" applyBorder="1" applyAlignment="1">
      <alignment/>
    </xf>
    <xf numFmtId="0" fontId="0" fillId="11" borderId="13" xfId="0" applyFill="1" applyBorder="1" applyAlignment="1">
      <alignment vertical="center" wrapText="1"/>
    </xf>
    <xf numFmtId="0" fontId="0" fillId="11" borderId="12" xfId="0" applyFill="1" applyBorder="1" applyAlignment="1">
      <alignment vertical="center" wrapText="1"/>
    </xf>
    <xf numFmtId="172" fontId="2" fillId="11" borderId="14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72" fontId="0" fillId="0" borderId="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  <xf numFmtId="0" fontId="0" fillId="11" borderId="15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pane ySplit="2" topLeftCell="BM24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13.28125" style="4" customWidth="1"/>
    <col min="2" max="2" width="13.140625" style="4" customWidth="1"/>
    <col min="3" max="3" width="19.421875" style="4" customWidth="1"/>
    <col min="4" max="4" width="11.140625" style="4" customWidth="1"/>
    <col min="5" max="5" width="10.8515625" style="4" bestFit="1" customWidth="1"/>
    <col min="6" max="6" width="10.140625" style="4" customWidth="1"/>
    <col min="7" max="7" width="11.140625" style="1" bestFit="1" customWidth="1"/>
    <col min="8" max="8" width="10.140625" style="1" bestFit="1" customWidth="1"/>
    <col min="9" max="9" width="10.8515625" style="2" customWidth="1"/>
    <col min="10" max="10" width="26.7109375" style="2" customWidth="1"/>
    <col min="11" max="11" width="73.421875" style="0" customWidth="1"/>
  </cols>
  <sheetData>
    <row r="1" spans="1:10" ht="12.75">
      <c r="A1" s="5"/>
      <c r="B1" s="5"/>
      <c r="C1" s="5"/>
      <c r="D1" s="5"/>
      <c r="E1" s="5"/>
      <c r="F1" s="5"/>
      <c r="G1" s="21" t="s">
        <v>5</v>
      </c>
      <c r="H1" s="22"/>
      <c r="I1" s="23"/>
      <c r="J1" s="6"/>
    </row>
    <row r="2" spans="1:10" ht="38.25">
      <c r="A2" s="10" t="s">
        <v>10</v>
      </c>
      <c r="B2" s="10" t="s">
        <v>0</v>
      </c>
      <c r="C2" s="10" t="s">
        <v>4</v>
      </c>
      <c r="D2" s="10" t="s">
        <v>1</v>
      </c>
      <c r="E2" s="10" t="s">
        <v>2</v>
      </c>
      <c r="F2" s="10" t="s">
        <v>3</v>
      </c>
      <c r="G2" s="10" t="s">
        <v>6</v>
      </c>
      <c r="H2" s="10" t="s">
        <v>7</v>
      </c>
      <c r="I2" s="10" t="s">
        <v>8</v>
      </c>
      <c r="J2" s="10" t="s">
        <v>9</v>
      </c>
    </row>
    <row r="3" spans="1:10" ht="89.25">
      <c r="A3" s="7" t="s">
        <v>15</v>
      </c>
      <c r="B3" s="7" t="s">
        <v>16</v>
      </c>
      <c r="C3" s="7" t="s">
        <v>80</v>
      </c>
      <c r="D3" s="7" t="s">
        <v>14</v>
      </c>
      <c r="E3" s="17">
        <f>416*35</f>
        <v>14560</v>
      </c>
      <c r="F3" s="18">
        <f>(25000/1800/35)</f>
        <v>0.39682539682539686</v>
      </c>
      <c r="G3" s="18">
        <v>0</v>
      </c>
      <c r="H3" s="18">
        <f>E3*F3</f>
        <v>5777.777777777778</v>
      </c>
      <c r="I3" s="20">
        <f>G3+H3</f>
        <v>5777.777777777778</v>
      </c>
      <c r="J3" s="19" t="s">
        <v>18</v>
      </c>
    </row>
    <row r="4" spans="1:10" ht="89.25">
      <c r="A4" s="7" t="s">
        <v>28</v>
      </c>
      <c r="B4" s="7" t="s">
        <v>19</v>
      </c>
      <c r="C4" s="7" t="s">
        <v>20</v>
      </c>
      <c r="D4" s="7" t="s">
        <v>21</v>
      </c>
      <c r="E4" s="17">
        <v>40800</v>
      </c>
      <c r="F4" s="18">
        <v>0.2</v>
      </c>
      <c r="G4" s="18">
        <f>E4*F4</f>
        <v>8160</v>
      </c>
      <c r="H4" s="18">
        <v>0</v>
      </c>
      <c r="I4" s="20">
        <f>G4+H4</f>
        <v>8160</v>
      </c>
      <c r="J4" s="19" t="s">
        <v>81</v>
      </c>
    </row>
    <row r="5" spans="1:10" ht="25.5">
      <c r="A5" s="7"/>
      <c r="B5" s="7"/>
      <c r="C5" s="7" t="s">
        <v>22</v>
      </c>
      <c r="D5" s="7" t="s">
        <v>14</v>
      </c>
      <c r="E5" s="17">
        <v>1360</v>
      </c>
      <c r="F5" s="18">
        <v>3</v>
      </c>
      <c r="G5" s="18">
        <f>E5*F5</f>
        <v>4080</v>
      </c>
      <c r="H5" s="18"/>
      <c r="I5" s="20">
        <f aca="true" t="shared" si="0" ref="I5:I11">G5+H5</f>
        <v>4080</v>
      </c>
      <c r="J5" s="25" t="s">
        <v>79</v>
      </c>
    </row>
    <row r="6" spans="1:10" ht="38.25">
      <c r="A6" s="7"/>
      <c r="B6" s="7" t="s">
        <v>13</v>
      </c>
      <c r="C6" s="7" t="s">
        <v>25</v>
      </c>
      <c r="D6" s="7" t="s">
        <v>14</v>
      </c>
      <c r="E6" s="17">
        <f>208*35</f>
        <v>7280</v>
      </c>
      <c r="F6" s="8">
        <f>2000/1800</f>
        <v>1.1111111111111112</v>
      </c>
      <c r="G6" s="8">
        <f>E6*F6</f>
        <v>8088.88888888889</v>
      </c>
      <c r="H6" s="8">
        <v>0</v>
      </c>
      <c r="I6" s="9">
        <f t="shared" si="0"/>
        <v>8088.88888888889</v>
      </c>
      <c r="J6" s="19" t="s">
        <v>78</v>
      </c>
    </row>
    <row r="7" spans="1:10" ht="25.5">
      <c r="A7" s="7"/>
      <c r="B7" s="7"/>
      <c r="C7" s="7" t="s">
        <v>26</v>
      </c>
      <c r="D7" s="7" t="s">
        <v>14</v>
      </c>
      <c r="E7" s="17">
        <f>208*35</f>
        <v>7280</v>
      </c>
      <c r="F7" s="8">
        <f>2000/1800</f>
        <v>1.1111111111111112</v>
      </c>
      <c r="G7" s="8">
        <f>E7*F7</f>
        <v>8088.88888888889</v>
      </c>
      <c r="H7" s="8">
        <v>0</v>
      </c>
      <c r="I7" s="9">
        <f t="shared" si="0"/>
        <v>8088.88888888889</v>
      </c>
      <c r="J7" s="19" t="s">
        <v>78</v>
      </c>
    </row>
    <row r="8" spans="1:10" ht="12.75">
      <c r="A8" s="7"/>
      <c r="B8" s="7"/>
      <c r="C8" s="7" t="s">
        <v>27</v>
      </c>
      <c r="D8" s="7" t="s">
        <v>14</v>
      </c>
      <c r="E8" s="17">
        <f>35*800</f>
        <v>28000</v>
      </c>
      <c r="F8" s="8">
        <f>300/1800</f>
        <v>0.16666666666666666</v>
      </c>
      <c r="G8" s="8"/>
      <c r="H8" s="8">
        <v>4760</v>
      </c>
      <c r="I8" s="9">
        <f t="shared" si="0"/>
        <v>4760</v>
      </c>
      <c r="J8" s="3"/>
    </row>
    <row r="9" spans="1:10" ht="63.75">
      <c r="A9" s="24" t="s">
        <v>75</v>
      </c>
      <c r="B9" s="7" t="s">
        <v>76</v>
      </c>
      <c r="C9" s="7" t="s">
        <v>37</v>
      </c>
      <c r="D9" s="7" t="s">
        <v>43</v>
      </c>
      <c r="E9" s="17">
        <v>6</v>
      </c>
      <c r="F9" s="18">
        <v>567.8</v>
      </c>
      <c r="G9" s="18"/>
      <c r="H9" s="18">
        <v>3406.8</v>
      </c>
      <c r="I9" s="20">
        <f t="shared" si="0"/>
        <v>3406.8</v>
      </c>
      <c r="J9" s="19" t="s">
        <v>82</v>
      </c>
    </row>
    <row r="10" spans="1:10" ht="38.25">
      <c r="A10" s="24"/>
      <c r="B10" s="7" t="s">
        <v>77</v>
      </c>
      <c r="C10" s="7" t="s">
        <v>37</v>
      </c>
      <c r="D10" s="7" t="s">
        <v>43</v>
      </c>
      <c r="E10" s="17">
        <v>3</v>
      </c>
      <c r="F10" s="18">
        <v>567.8</v>
      </c>
      <c r="G10" s="18"/>
      <c r="H10" s="18">
        <v>1703.5</v>
      </c>
      <c r="I10" s="20">
        <f t="shared" si="0"/>
        <v>1703.5</v>
      </c>
      <c r="J10" s="19"/>
    </row>
    <row r="11" spans="1:10" ht="38.25">
      <c r="A11" s="7" t="s">
        <v>29</v>
      </c>
      <c r="B11" s="7" t="s">
        <v>23</v>
      </c>
      <c r="C11" s="7" t="s">
        <v>17</v>
      </c>
      <c r="D11" s="7" t="s">
        <v>24</v>
      </c>
      <c r="E11" s="17">
        <f>416*35/100</f>
        <v>145.6</v>
      </c>
      <c r="F11" s="18">
        <f>(25000/1800)</f>
        <v>13.88888888888889</v>
      </c>
      <c r="G11" s="18">
        <v>0</v>
      </c>
      <c r="H11" s="18">
        <f>E11*F11</f>
        <v>2022.2222222222222</v>
      </c>
      <c r="I11" s="20">
        <f t="shared" si="0"/>
        <v>2022.2222222222222</v>
      </c>
      <c r="J11" s="19" t="s">
        <v>18</v>
      </c>
    </row>
    <row r="12" spans="1:10" ht="12.75">
      <c r="A12" s="7"/>
      <c r="J12" s="3"/>
    </row>
    <row r="13" spans="1:10" ht="25.5">
      <c r="A13" s="11" t="s">
        <v>30</v>
      </c>
      <c r="B13" s="12"/>
      <c r="C13" s="12"/>
      <c r="D13" s="12"/>
      <c r="E13" s="12"/>
      <c r="F13" s="12"/>
      <c r="G13" s="13">
        <f>SUM(G3:G12)</f>
        <v>28417.77777777778</v>
      </c>
      <c r="H13" s="13">
        <f>SUM(H3:H12)</f>
        <v>17670.3</v>
      </c>
      <c r="I13" s="13">
        <f>SUM(I3:I12)</f>
        <v>46088.07777777778</v>
      </c>
      <c r="J13" s="14"/>
    </row>
    <row r="14" spans="1:10" ht="63.75">
      <c r="A14" s="7" t="s">
        <v>31</v>
      </c>
      <c r="B14" s="7" t="s">
        <v>32</v>
      </c>
      <c r="C14" s="7" t="s">
        <v>33</v>
      </c>
      <c r="D14" s="7" t="s">
        <v>12</v>
      </c>
      <c r="E14" s="17">
        <f>416*35/100</f>
        <v>145.6</v>
      </c>
      <c r="F14" s="18">
        <f>25000/1800</f>
        <v>13.88888888888889</v>
      </c>
      <c r="G14" s="18">
        <v>0</v>
      </c>
      <c r="H14" s="18">
        <f>E14*F14</f>
        <v>2022.2222222222222</v>
      </c>
      <c r="I14" s="20">
        <f aca="true" t="shared" si="1" ref="I14:I19">G14+H14</f>
        <v>2022.2222222222222</v>
      </c>
      <c r="J14" s="19" t="s">
        <v>18</v>
      </c>
    </row>
    <row r="15" spans="1:10" ht="51">
      <c r="A15" s="7"/>
      <c r="B15" s="7"/>
      <c r="C15" s="7" t="s">
        <v>34</v>
      </c>
      <c r="D15" s="7" t="s">
        <v>12</v>
      </c>
      <c r="E15" s="17">
        <v>100</v>
      </c>
      <c r="F15" s="18">
        <f>20000/1800</f>
        <v>11.11111111111111</v>
      </c>
      <c r="G15" s="18">
        <v>0</v>
      </c>
      <c r="H15" s="18">
        <f>E15*F15</f>
        <v>1111.111111111111</v>
      </c>
      <c r="I15" s="20">
        <f t="shared" si="1"/>
        <v>1111.111111111111</v>
      </c>
      <c r="J15" s="19" t="s">
        <v>18</v>
      </c>
    </row>
    <row r="16" spans="1:10" ht="89.25">
      <c r="A16" s="7"/>
      <c r="B16" s="7" t="s">
        <v>35</v>
      </c>
      <c r="C16" s="7" t="s">
        <v>36</v>
      </c>
      <c r="D16" s="7" t="s">
        <v>12</v>
      </c>
      <c r="E16" s="7">
        <f>3*3</f>
        <v>9</v>
      </c>
      <c r="F16" s="8">
        <v>45</v>
      </c>
      <c r="G16" s="8">
        <f>E16*F16</f>
        <v>405</v>
      </c>
      <c r="H16" s="8">
        <v>0</v>
      </c>
      <c r="I16" s="9">
        <f t="shared" si="1"/>
        <v>405</v>
      </c>
      <c r="J16" s="3" t="s">
        <v>38</v>
      </c>
    </row>
    <row r="17" spans="1:10" ht="12.75">
      <c r="A17" s="7"/>
      <c r="B17" s="7"/>
      <c r="C17" s="7" t="s">
        <v>37</v>
      </c>
      <c r="D17" s="7" t="s">
        <v>39</v>
      </c>
      <c r="E17" s="7">
        <v>2</v>
      </c>
      <c r="F17" s="8">
        <f>216000/1830</f>
        <v>118.0327868852459</v>
      </c>
      <c r="G17" s="8">
        <f>E17*F17</f>
        <v>236.0655737704918</v>
      </c>
      <c r="H17" s="8">
        <v>0</v>
      </c>
      <c r="I17" s="9">
        <f t="shared" si="1"/>
        <v>236.0655737704918</v>
      </c>
      <c r="J17" s="3"/>
    </row>
    <row r="18" spans="1:10" ht="89.25">
      <c r="A18" s="7" t="s">
        <v>40</v>
      </c>
      <c r="B18" s="7" t="s">
        <v>41</v>
      </c>
      <c r="C18" s="7" t="s">
        <v>42</v>
      </c>
      <c r="D18" s="7" t="s">
        <v>43</v>
      </c>
      <c r="E18" s="17">
        <f>(416*35)*50/2000+((416*35)*50/2000)*0.5</f>
        <v>546</v>
      </c>
      <c r="F18" s="8">
        <f>35000/1800</f>
        <v>19.444444444444443</v>
      </c>
      <c r="G18" s="8">
        <v>0</v>
      </c>
      <c r="H18" s="8">
        <f>E18*F18</f>
        <v>10616.666666666666</v>
      </c>
      <c r="I18" s="9">
        <f t="shared" si="1"/>
        <v>10616.666666666666</v>
      </c>
      <c r="J18" s="3" t="s">
        <v>18</v>
      </c>
    </row>
    <row r="19" spans="1:10" ht="38.25">
      <c r="A19" s="7"/>
      <c r="B19" s="7"/>
      <c r="C19" s="7" t="s">
        <v>44</v>
      </c>
      <c r="D19" s="7" t="s">
        <v>12</v>
      </c>
      <c r="E19" s="7">
        <f>416*35/100</f>
        <v>145.6</v>
      </c>
      <c r="F19" s="8">
        <f>20000/1800</f>
        <v>11.11111111111111</v>
      </c>
      <c r="G19" s="8">
        <v>0</v>
      </c>
      <c r="H19" s="8">
        <f>F19*E19</f>
        <v>1617.7777777777776</v>
      </c>
      <c r="I19" s="9">
        <f t="shared" si="1"/>
        <v>1617.7777777777776</v>
      </c>
      <c r="J19" s="3" t="s">
        <v>18</v>
      </c>
    </row>
    <row r="20" spans="1:10" ht="25.5">
      <c r="A20" s="11" t="s">
        <v>45</v>
      </c>
      <c r="B20" s="12"/>
      <c r="C20" s="12"/>
      <c r="D20" s="12"/>
      <c r="E20" s="12"/>
      <c r="F20" s="12"/>
      <c r="G20" s="13">
        <f>SUM(G14:G19)</f>
        <v>641.0655737704918</v>
      </c>
      <c r="H20" s="13">
        <f>SUM(H14:H19)</f>
        <v>15367.777777777777</v>
      </c>
      <c r="I20" s="13">
        <f>SUM(I14:I19)</f>
        <v>16008.843351548268</v>
      </c>
      <c r="J20" s="14"/>
    </row>
    <row r="21" spans="1:10" ht="153">
      <c r="A21" s="7" t="s">
        <v>46</v>
      </c>
      <c r="B21" s="7" t="s">
        <v>47</v>
      </c>
      <c r="C21" s="7" t="s">
        <v>48</v>
      </c>
      <c r="D21" s="7" t="s">
        <v>14</v>
      </c>
      <c r="E21" s="7">
        <f>100*2</f>
        <v>200</v>
      </c>
      <c r="F21" s="8">
        <v>2</v>
      </c>
      <c r="G21" s="8">
        <f>E21*F21</f>
        <v>400</v>
      </c>
      <c r="H21" s="8">
        <v>0</v>
      </c>
      <c r="I21" s="9">
        <f aca="true" t="shared" si="2" ref="I21:I29">G21+H21</f>
        <v>400</v>
      </c>
      <c r="J21" s="3"/>
    </row>
    <row r="22" spans="1:10" ht="76.5">
      <c r="A22" s="7" t="s">
        <v>49</v>
      </c>
      <c r="B22" s="7" t="s">
        <v>50</v>
      </c>
      <c r="C22" s="7" t="s">
        <v>51</v>
      </c>
      <c r="D22" s="7" t="s">
        <v>14</v>
      </c>
      <c r="E22" s="7">
        <v>1</v>
      </c>
      <c r="F22" s="18">
        <v>48.2</v>
      </c>
      <c r="G22" s="8">
        <v>0</v>
      </c>
      <c r="H22" s="8">
        <f>E22*F22</f>
        <v>48.2</v>
      </c>
      <c r="I22" s="9">
        <f t="shared" si="2"/>
        <v>48.2</v>
      </c>
      <c r="J22" s="3" t="s">
        <v>52</v>
      </c>
    </row>
    <row r="23" spans="1:10" ht="63.75">
      <c r="A23" s="7" t="s">
        <v>53</v>
      </c>
      <c r="B23" s="7" t="s">
        <v>54</v>
      </c>
      <c r="C23" s="7" t="s">
        <v>55</v>
      </c>
      <c r="D23" s="7" t="s">
        <v>56</v>
      </c>
      <c r="E23" s="7">
        <v>1</v>
      </c>
      <c r="F23" s="8">
        <v>50</v>
      </c>
      <c r="G23" s="8">
        <v>0</v>
      </c>
      <c r="H23" s="8">
        <f>F23</f>
        <v>50</v>
      </c>
      <c r="I23" s="9">
        <f t="shared" si="2"/>
        <v>50</v>
      </c>
      <c r="J23" s="3" t="s">
        <v>57</v>
      </c>
    </row>
    <row r="24" spans="1:10" ht="38.25">
      <c r="A24" s="7"/>
      <c r="B24" s="7" t="s">
        <v>58</v>
      </c>
      <c r="C24" s="7" t="s">
        <v>59</v>
      </c>
      <c r="D24" s="7" t="s">
        <v>60</v>
      </c>
      <c r="E24" s="7">
        <v>100</v>
      </c>
      <c r="F24" s="8">
        <v>3</v>
      </c>
      <c r="G24" s="8"/>
      <c r="H24" s="8">
        <v>300</v>
      </c>
      <c r="I24" s="9">
        <f t="shared" si="2"/>
        <v>300</v>
      </c>
      <c r="J24" s="3"/>
    </row>
    <row r="25" spans="1:10" ht="38.25">
      <c r="A25" s="7"/>
      <c r="B25" s="7" t="s">
        <v>61</v>
      </c>
      <c r="C25" s="7" t="s">
        <v>62</v>
      </c>
      <c r="D25" s="7" t="s">
        <v>60</v>
      </c>
      <c r="E25" s="7">
        <v>100</v>
      </c>
      <c r="F25" s="8">
        <f>10000/1761</f>
        <v>5.6785917092561045</v>
      </c>
      <c r="G25" s="8">
        <v>0</v>
      </c>
      <c r="H25" s="8">
        <f>E25*F25</f>
        <v>567.8591709256104</v>
      </c>
      <c r="I25" s="9">
        <f t="shared" si="2"/>
        <v>567.8591709256104</v>
      </c>
      <c r="J25" s="3" t="s">
        <v>63</v>
      </c>
    </row>
    <row r="26" spans="1:10" ht="63.75">
      <c r="A26" s="7" t="s">
        <v>64</v>
      </c>
      <c r="B26" s="7" t="s">
        <v>58</v>
      </c>
      <c r="C26" s="7" t="s">
        <v>59</v>
      </c>
      <c r="D26" s="7" t="s">
        <v>60</v>
      </c>
      <c r="E26" s="7">
        <v>20</v>
      </c>
      <c r="F26" s="8">
        <v>3</v>
      </c>
      <c r="G26" s="8">
        <f>E26*F26</f>
        <v>60</v>
      </c>
      <c r="H26" s="8">
        <v>0</v>
      </c>
      <c r="I26" s="9">
        <f t="shared" si="2"/>
        <v>60</v>
      </c>
      <c r="J26" s="3"/>
    </row>
    <row r="27" spans="1:10" ht="63.75">
      <c r="A27" s="7"/>
      <c r="B27" s="7" t="s">
        <v>61</v>
      </c>
      <c r="C27" s="7" t="s">
        <v>62</v>
      </c>
      <c r="D27" s="7" t="s">
        <v>60</v>
      </c>
      <c r="E27" s="7">
        <v>20</v>
      </c>
      <c r="F27" s="8">
        <v>100</v>
      </c>
      <c r="G27" s="8">
        <f>(E27-16)*F27</f>
        <v>400</v>
      </c>
      <c r="H27" s="8">
        <f>(E27-4)*F27</f>
        <v>1600</v>
      </c>
      <c r="I27" s="9">
        <f t="shared" si="2"/>
        <v>2000</v>
      </c>
      <c r="J27" s="19" t="s">
        <v>67</v>
      </c>
    </row>
    <row r="28" spans="1:10" ht="102">
      <c r="A28" s="7"/>
      <c r="B28" s="7" t="s">
        <v>65</v>
      </c>
      <c r="C28" s="7" t="s">
        <v>36</v>
      </c>
      <c r="D28" s="7" t="s">
        <v>12</v>
      </c>
      <c r="E28" s="7">
        <f>4*1</f>
        <v>4</v>
      </c>
      <c r="F28" s="8">
        <v>45</v>
      </c>
      <c r="G28" s="8">
        <f>E28*F28</f>
        <v>180</v>
      </c>
      <c r="H28" s="8">
        <v>0</v>
      </c>
      <c r="I28" s="9">
        <f t="shared" si="2"/>
        <v>180</v>
      </c>
      <c r="J28" s="3" t="s">
        <v>66</v>
      </c>
    </row>
    <row r="29" spans="1:10" ht="12.75">
      <c r="A29" s="7"/>
      <c r="B29" s="7"/>
      <c r="C29" s="7" t="s">
        <v>37</v>
      </c>
      <c r="D29" s="7" t="s">
        <v>39</v>
      </c>
      <c r="E29" s="7">
        <v>4</v>
      </c>
      <c r="F29" s="8">
        <f>150000/1830</f>
        <v>81.9672131147541</v>
      </c>
      <c r="G29" s="8">
        <f>E29*F29</f>
        <v>327.8688524590164</v>
      </c>
      <c r="H29" s="8">
        <v>0</v>
      </c>
      <c r="I29" s="9">
        <f t="shared" si="2"/>
        <v>327.8688524590164</v>
      </c>
      <c r="J29" s="3"/>
    </row>
    <row r="30" spans="1:10" ht="25.5">
      <c r="A30" s="11" t="s">
        <v>68</v>
      </c>
      <c r="B30" s="12"/>
      <c r="C30" s="12"/>
      <c r="D30" s="12"/>
      <c r="E30" s="12"/>
      <c r="F30" s="12"/>
      <c r="G30" s="13">
        <f>SUM(G21:G29)</f>
        <v>1367.8688524590164</v>
      </c>
      <c r="H30" s="13">
        <f>SUM(H21:H29)</f>
        <v>2566.0591709256105</v>
      </c>
      <c r="I30" s="13">
        <f>SUM(I21:I29)</f>
        <v>3933.928023384627</v>
      </c>
      <c r="J30" s="14"/>
    </row>
    <row r="31" spans="1:10" ht="51">
      <c r="A31" s="7"/>
      <c r="B31" s="7" t="s">
        <v>72</v>
      </c>
      <c r="C31" s="7" t="s">
        <v>69</v>
      </c>
      <c r="D31" s="7" t="s">
        <v>70</v>
      </c>
      <c r="E31" s="17">
        <v>8</v>
      </c>
      <c r="F31" s="8">
        <v>200</v>
      </c>
      <c r="G31" s="8">
        <f>E31*F31</f>
        <v>1600</v>
      </c>
      <c r="H31" s="8">
        <v>0</v>
      </c>
      <c r="I31" s="9">
        <f>G31+H31</f>
        <v>1600</v>
      </c>
      <c r="J31" s="3"/>
    </row>
    <row r="32" spans="1:10" ht="12.75">
      <c r="A32" s="7"/>
      <c r="B32" s="7"/>
      <c r="C32" s="7" t="s">
        <v>37</v>
      </c>
      <c r="D32" s="7" t="s">
        <v>71</v>
      </c>
      <c r="E32" s="7">
        <v>40</v>
      </c>
      <c r="F32" s="8">
        <f>40000/1800</f>
        <v>22.22222222222222</v>
      </c>
      <c r="G32" s="8">
        <f>E32*F32</f>
        <v>888.8888888888889</v>
      </c>
      <c r="H32" s="8">
        <v>0</v>
      </c>
      <c r="I32" s="9">
        <f>G32+H32</f>
        <v>888.8888888888889</v>
      </c>
      <c r="J32" s="3"/>
    </row>
    <row r="33" spans="1:10" ht="12.75">
      <c r="A33" s="7"/>
      <c r="B33" s="7"/>
      <c r="C33" s="7" t="s">
        <v>73</v>
      </c>
      <c r="D33" s="7" t="s">
        <v>39</v>
      </c>
      <c r="E33" s="7"/>
      <c r="F33" s="8"/>
      <c r="G33" s="8">
        <f>(G13+G20+G30+G31+G32)*0.04</f>
        <v>1316.6240437158472</v>
      </c>
      <c r="H33" s="8">
        <v>0</v>
      </c>
      <c r="I33" s="9">
        <f>G33+H33</f>
        <v>1316.6240437158472</v>
      </c>
      <c r="J33" s="3"/>
    </row>
    <row r="34" spans="1:10" ht="25.5">
      <c r="A34" s="7"/>
      <c r="B34" s="7"/>
      <c r="C34" s="7" t="s">
        <v>74</v>
      </c>
      <c r="D34" s="7"/>
      <c r="E34" s="7"/>
      <c r="F34" s="8"/>
      <c r="G34" s="8">
        <v>300</v>
      </c>
      <c r="H34" s="8">
        <v>0</v>
      </c>
      <c r="I34" s="9">
        <f>G34+H34</f>
        <v>300</v>
      </c>
      <c r="J34" s="3"/>
    </row>
    <row r="35" spans="1:10" ht="12.75">
      <c r="A35" s="11" t="s">
        <v>11</v>
      </c>
      <c r="B35" s="15"/>
      <c r="C35" s="15"/>
      <c r="D35" s="15"/>
      <c r="E35" s="15"/>
      <c r="F35" s="15"/>
      <c r="G35" s="16">
        <f>G13+G20+G30+SUM(G31:G34)</f>
        <v>34532.225136612025</v>
      </c>
      <c r="H35" s="16">
        <f>H13+H20+H30+SUM(H31:H34)</f>
        <v>35604.13694870339</v>
      </c>
      <c r="I35" s="16">
        <f>I13+I20+I30+SUM(I31:I34)</f>
        <v>70136.3620853154</v>
      </c>
      <c r="J35" s="14"/>
    </row>
  </sheetData>
  <sheetProtection/>
  <mergeCells count="2">
    <mergeCell ref="G1:I1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user</cp:lastModifiedBy>
  <cp:lastPrinted>2009-07-21T10:08:03Z</cp:lastPrinted>
  <dcterms:created xsi:type="dcterms:W3CDTF">2009-07-21T10:01:02Z</dcterms:created>
  <dcterms:modified xsi:type="dcterms:W3CDTF">2012-03-13T07:01:01Z</dcterms:modified>
  <cp:category/>
  <cp:version/>
  <cp:contentType/>
  <cp:contentStatus/>
</cp:coreProperties>
</file>