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997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'Sheet1'!$A$1:$J$42</definedName>
  </definedNames>
  <calcPr fullCalcOnLoad="1"/>
</workbook>
</file>

<file path=xl/sharedStrings.xml><?xml version="1.0" encoding="utf-8"?>
<sst xmlns="http://schemas.openxmlformats.org/spreadsheetml/2006/main" count="114" uniqueCount="86">
  <si>
    <t>Действие</t>
  </si>
  <si>
    <t>Единица измерения закупки</t>
  </si>
  <si>
    <t>Количество</t>
  </si>
  <si>
    <t>Наименование закупки</t>
  </si>
  <si>
    <t>Финансирование</t>
  </si>
  <si>
    <t>ПМГ ГЭФ</t>
  </si>
  <si>
    <t>Другой источник</t>
  </si>
  <si>
    <t>Общая сумма</t>
  </si>
  <si>
    <t>Комментарии</t>
  </si>
  <si>
    <t>Номер мероприятия и название</t>
  </si>
  <si>
    <t>шт.</t>
  </si>
  <si>
    <t>тонн</t>
  </si>
  <si>
    <t>полиэтиленовые гранулы марок: ПВН-344, ПВ-347 и ПВС-348</t>
  </si>
  <si>
    <t>аренда помещения</t>
  </si>
  <si>
    <t>аренда транспорта</t>
  </si>
  <si>
    <t>автобус</t>
  </si>
  <si>
    <t>чел.</t>
  </si>
  <si>
    <t>кофе-брейк</t>
  </si>
  <si>
    <t>издание</t>
  </si>
  <si>
    <t>разработка</t>
  </si>
  <si>
    <t>ВСЕГО:</t>
  </si>
  <si>
    <r>
      <rPr>
        <i/>
        <u val="single"/>
        <sz val="10"/>
        <rFont val="Arial"/>
        <family val="2"/>
      </rPr>
      <t>Мероприятие 1.1:</t>
    </r>
    <r>
      <rPr>
        <i/>
        <sz val="10"/>
        <rFont val="Arial"/>
        <family val="2"/>
      </rPr>
      <t xml:space="preserve"> Подбор производственнного помещения для инсталляции линии по производству систем капельного орошения.</t>
    </r>
  </si>
  <si>
    <r>
      <rPr>
        <i/>
        <u val="single"/>
        <sz val="10"/>
        <rFont val="Arial"/>
        <family val="2"/>
      </rPr>
      <t>Мероприятие 1.2:</t>
    </r>
    <r>
      <rPr>
        <i/>
        <sz val="10"/>
        <rFont val="Arial"/>
        <family val="2"/>
      </rPr>
      <t xml:space="preserve"> Обеспечение производственного помещения электроэнергией.</t>
    </r>
  </si>
  <si>
    <r>
      <t xml:space="preserve">Задача 1. </t>
    </r>
    <r>
      <rPr>
        <b/>
        <sz val="12"/>
        <rFont val="Times New Roman"/>
        <family val="1"/>
      </rPr>
      <t>Поготовка производственного помещения и закупка оборудования.</t>
    </r>
  </si>
  <si>
    <t>Аренда производственного помещения</t>
  </si>
  <si>
    <t>производственное помещение площадью 720 кв.м</t>
  </si>
  <si>
    <t>договор</t>
  </si>
  <si>
    <t>Закупка оборудования</t>
  </si>
  <si>
    <t>оборудование</t>
  </si>
  <si>
    <t>комплект</t>
  </si>
  <si>
    <t>доставка оборудования</t>
  </si>
  <si>
    <t>Задача 2. Инсталляция оборудования и запуск производства</t>
  </si>
  <si>
    <t>Мероприятие 2.1: Инсталляция оборудования и закупка сырья</t>
  </si>
  <si>
    <t>работа по наладке и монтажу оборудования</t>
  </si>
  <si>
    <t>включено в цену закупки оборудования</t>
  </si>
  <si>
    <t>закупка сырья</t>
  </si>
  <si>
    <t>Задача 3. Распространение опыта</t>
  </si>
  <si>
    <t>помещение</t>
  </si>
  <si>
    <t>Предоставляется хокимиятом</t>
  </si>
  <si>
    <t>обеспечение выбранных фермеров системой капельного орошения</t>
  </si>
  <si>
    <t>система капельного орошения</t>
  </si>
  <si>
    <t>га</t>
  </si>
  <si>
    <t>транспортные расходы для участников</t>
  </si>
  <si>
    <t>по ставке</t>
  </si>
  <si>
    <t>суточные участникам</t>
  </si>
  <si>
    <t>обед</t>
  </si>
  <si>
    <t>кейтеринг обед для семинара</t>
  </si>
  <si>
    <t>перевод</t>
  </si>
  <si>
    <t>Под итог Задача 1</t>
  </si>
  <si>
    <t>Под итог Задача 2</t>
  </si>
  <si>
    <t>Под итог Задачи 3</t>
  </si>
  <si>
    <t>Непредвиденные расходы</t>
  </si>
  <si>
    <t>Расходы по услугам ПРООН</t>
  </si>
  <si>
    <t>Цена за единицу $</t>
  </si>
  <si>
    <t>Помещение выделяется на безвозмездной основе ММТП (Машинно-тракторный парк) «Уйчи МТП». Из расчета на 17 месяцев работы проекта</t>
  </si>
  <si>
    <t>закупка и монтаж электрического оборудования</t>
  </si>
  <si>
    <t>закука запчастей и оплата за работу</t>
  </si>
  <si>
    <t>Оплачивается ф/х</t>
  </si>
  <si>
    <t>Мероприятие 1.3: Отделение складского помещения от остальных помещений МТП</t>
  </si>
  <si>
    <t>закупка строй материалов и строительные работы</t>
  </si>
  <si>
    <t>конракт на подряд</t>
  </si>
  <si>
    <t>Мероприятие 1.4: Закупка и доставка оборудования по производству систем капельного орошения</t>
  </si>
  <si>
    <t>Оплачивается ф/х и за счет выданного кредита банка, составляющего 58 000 долларов США</t>
  </si>
  <si>
    <t>Мероприятие 3.1: Проведение экономического анализа рентабельности бизнеса</t>
  </si>
  <si>
    <t>найм консультанта</t>
  </si>
  <si>
    <t>вознаграждение</t>
  </si>
  <si>
    <t>конракт</t>
  </si>
  <si>
    <t>сумма на транспортные расходы может меняться в зависимости от места проживания нанимаего консультанта</t>
  </si>
  <si>
    <t>Мероприятие 3.2: Организация и проведение вводного семинара</t>
  </si>
  <si>
    <t>Мероприятие 3.3: Оказание помощи соседним фермерам в виде предоставления готовых систем капельного орошения и внедрение систем на территории их хозяйств</t>
  </si>
  <si>
    <t>Мероприятие 3.4: Организация итогового семинара с презентацией результатов проекта</t>
  </si>
  <si>
    <t>Мероприятие 3.5: Разработка и издание брошюры</t>
  </si>
  <si>
    <t>Мероприятие 3.6: Проведение семинара для потенциальных производителей</t>
  </si>
  <si>
    <t>На 1 га стоимость системы КО будет примерно 7,4 миллионов сум. Кроме того, фермеры должны будут самостоятельно изготовить систему отстойников и фильтров</t>
  </si>
  <si>
    <t>За счет самих участников</t>
  </si>
  <si>
    <t>транспорт на место проведения интервью и обратно, несколько раз</t>
  </si>
  <si>
    <t>организация минимальной инфраструктуры для работы администрации производства</t>
  </si>
  <si>
    <t>нет бук</t>
  </si>
  <si>
    <t xml:space="preserve">шт. </t>
  </si>
  <si>
    <t>принтер</t>
  </si>
  <si>
    <t>labour</t>
  </si>
  <si>
    <t>Contracts with suppliers</t>
  </si>
  <si>
    <t>Goods</t>
  </si>
  <si>
    <t>Travel DSA</t>
  </si>
  <si>
    <t>Extra expenses</t>
  </si>
  <si>
    <t>UNO %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</si>
</sst>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$-409]#,#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i/>
      <u val="single"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80" fontId="0" fillId="0" borderId="12" xfId="0" applyNumberForma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justify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4" borderId="12" xfId="0" applyFill="1" applyBorder="1" applyAlignment="1">
      <alignment vertical="center" wrapText="1"/>
    </xf>
    <xf numFmtId="180" fontId="0" fillId="34" borderId="12" xfId="0" applyNumberForma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 wrapText="1"/>
    </xf>
    <xf numFmtId="180" fontId="0" fillId="35" borderId="12" xfId="0" applyNumberFormat="1" applyFill="1" applyBorder="1" applyAlignment="1">
      <alignment vertical="center" wrapText="1"/>
    </xf>
    <xf numFmtId="180" fontId="0" fillId="35" borderId="12" xfId="0" applyNumberForma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80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11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 wrapText="1"/>
    </xf>
    <xf numFmtId="0" fontId="0" fillId="35" borderId="0" xfId="0" applyFill="1" applyAlignment="1">
      <alignment/>
    </xf>
    <xf numFmtId="0" fontId="0" fillId="35" borderId="13" xfId="0" applyFont="1" applyFill="1" applyBorder="1" applyAlignment="1">
      <alignment vertical="center" wrapText="1"/>
    </xf>
    <xf numFmtId="180" fontId="0" fillId="35" borderId="12" xfId="0" applyNumberFormat="1" applyFill="1" applyBorder="1" applyAlignment="1">
      <alignment/>
    </xf>
    <xf numFmtId="0" fontId="5" fillId="35" borderId="12" xfId="0" applyFont="1" applyFill="1" applyBorder="1" applyAlignment="1">
      <alignment horizontal="justify" vertical="center"/>
    </xf>
    <xf numFmtId="0" fontId="5" fillId="35" borderId="12" xfId="0" applyFont="1" applyFill="1" applyBorder="1" applyAlignment="1">
      <alignment vertical="center"/>
    </xf>
    <xf numFmtId="180" fontId="0" fillId="35" borderId="12" xfId="0" applyNumberFormat="1" applyFont="1" applyFill="1" applyBorder="1" applyAlignment="1">
      <alignment vertical="center" wrapText="1"/>
    </xf>
    <xf numFmtId="0" fontId="0" fillId="35" borderId="12" xfId="0" applyFont="1" applyFill="1" applyBorder="1" applyAlignment="1">
      <alignment/>
    </xf>
    <xf numFmtId="0" fontId="0" fillId="36" borderId="12" xfId="0" applyFill="1" applyBorder="1" applyAlignment="1">
      <alignment vertical="center" wrapText="1"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180" fontId="2" fillId="36" borderId="12" xfId="0" applyNumberFormat="1" applyFont="1" applyFill="1" applyBorder="1" applyAlignment="1">
      <alignment/>
    </xf>
    <xf numFmtId="0" fontId="10" fillId="36" borderId="14" xfId="0" applyFont="1" applyFill="1" applyBorder="1" applyAlignment="1">
      <alignment horizontal="left" vertical="center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180" fontId="0" fillId="36" borderId="12" xfId="0" applyNumberFormat="1" applyFill="1" applyBorder="1" applyAlignment="1">
      <alignment horizontal="center" vertical="center" wrapText="1"/>
    </xf>
    <xf numFmtId="180" fontId="2" fillId="36" borderId="12" xfId="0" applyNumberFormat="1" applyFont="1" applyFill="1" applyBorder="1" applyAlignment="1">
      <alignment vertical="center" wrapText="1"/>
    </xf>
    <xf numFmtId="0" fontId="10" fillId="36" borderId="12" xfId="0" applyFont="1" applyFill="1" applyBorder="1" applyAlignment="1">
      <alignment horizontal="justify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vertical="center" wrapText="1"/>
    </xf>
    <xf numFmtId="0" fontId="2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8" fillId="35" borderId="12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35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6" fillId="35" borderId="13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180" fontId="0" fillId="37" borderId="12" xfId="0" applyNumberForma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/>
    </xf>
    <xf numFmtId="0" fontId="7" fillId="0" borderId="0" xfId="0" applyFont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180" fontId="0" fillId="40" borderId="12" xfId="0" applyNumberFormat="1" applyFill="1" applyBorder="1" applyAlignment="1">
      <alignment vertical="center" wrapText="1"/>
    </xf>
    <xf numFmtId="180" fontId="0" fillId="38" borderId="12" xfId="0" applyNumberFormat="1" applyFill="1" applyBorder="1" applyAlignment="1">
      <alignment vertical="center" wrapText="1"/>
    </xf>
    <xf numFmtId="180" fontId="0" fillId="39" borderId="12" xfId="0" applyNumberFormat="1" applyFill="1" applyBorder="1" applyAlignment="1">
      <alignment vertical="center" wrapText="1"/>
    </xf>
    <xf numFmtId="180" fontId="0" fillId="39" borderId="12" xfId="0" applyNumberFormat="1" applyFill="1" applyBorder="1" applyAlignment="1">
      <alignment/>
    </xf>
    <xf numFmtId="180" fontId="0" fillId="42" borderId="12" xfId="0" applyNumberForma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80" zoomScaleNormal="86" zoomScaleSheetLayoutView="80" zoomScalePageLayoutView="0" workbookViewId="0" topLeftCell="A1">
      <pane ySplit="2" topLeftCell="A30" activePane="bottomLeft" state="frozen"/>
      <selection pane="topLeft" activeCell="A1" sqref="A1"/>
      <selection pane="bottomLeft" activeCell="G41" sqref="G41"/>
    </sheetView>
  </sheetViews>
  <sheetFormatPr defaultColWidth="9.140625" defaultRowHeight="12.75"/>
  <cols>
    <col min="1" max="1" width="66.140625" style="3" customWidth="1"/>
    <col min="2" max="2" width="30.7109375" style="3" customWidth="1"/>
    <col min="3" max="3" width="17.00390625" style="3" customWidth="1"/>
    <col min="4" max="4" width="10.421875" style="3" customWidth="1"/>
    <col min="5" max="5" width="9.7109375" style="3" customWidth="1"/>
    <col min="6" max="6" width="14.421875" style="3" customWidth="1"/>
    <col min="7" max="7" width="11.421875" style="1" customWidth="1"/>
    <col min="8" max="8" width="12.28125" style="1" customWidth="1"/>
    <col min="9" max="9" width="11.7109375" style="2" customWidth="1"/>
    <col min="10" max="10" width="29.421875" style="2" customWidth="1"/>
    <col min="11" max="11" width="73.421875" style="0" customWidth="1"/>
  </cols>
  <sheetData>
    <row r="1" s="74" customFormat="1" ht="18">
      <c r="A1" s="73" t="s">
        <v>4</v>
      </c>
    </row>
    <row r="2" spans="1:10" ht="38.25">
      <c r="A2" s="5" t="s">
        <v>9</v>
      </c>
      <c r="B2" s="5" t="s">
        <v>0</v>
      </c>
      <c r="C2" s="5" t="s">
        <v>3</v>
      </c>
      <c r="D2" s="5" t="s">
        <v>1</v>
      </c>
      <c r="E2" s="5" t="s">
        <v>2</v>
      </c>
      <c r="F2" s="25" t="s">
        <v>53</v>
      </c>
      <c r="G2" s="5" t="s">
        <v>5</v>
      </c>
      <c r="H2" s="5" t="s">
        <v>6</v>
      </c>
      <c r="I2" s="5" t="s">
        <v>7</v>
      </c>
      <c r="J2" s="5" t="s">
        <v>8</v>
      </c>
    </row>
    <row r="3" spans="1:10" ht="35.25" customHeight="1">
      <c r="A3" s="21" t="s">
        <v>23</v>
      </c>
      <c r="B3" s="16"/>
      <c r="C3" s="16"/>
      <c r="D3" s="16"/>
      <c r="E3" s="16"/>
      <c r="F3" s="16"/>
      <c r="G3" s="17"/>
      <c r="H3" s="17"/>
      <c r="I3" s="17"/>
      <c r="J3" s="16"/>
    </row>
    <row r="4" spans="1:10" ht="15.75" hidden="1">
      <c r="A4" s="8"/>
      <c r="B4" s="6"/>
      <c r="C4" s="6"/>
      <c r="D4" s="6"/>
      <c r="E4" s="6"/>
      <c r="F4" s="6"/>
      <c r="G4" s="7"/>
      <c r="H4" s="7"/>
      <c r="I4" s="7">
        <f aca="true" t="shared" si="0" ref="I4:I9">G4+H4</f>
        <v>0</v>
      </c>
      <c r="J4" s="6"/>
    </row>
    <row r="5" spans="1:10" ht="66.75" customHeight="1">
      <c r="A5" s="20" t="s">
        <v>21</v>
      </c>
      <c r="B5" s="6" t="s">
        <v>24</v>
      </c>
      <c r="C5" s="6" t="s">
        <v>25</v>
      </c>
      <c r="D5" s="6" t="s">
        <v>26</v>
      </c>
      <c r="E5" s="12">
        <v>1</v>
      </c>
      <c r="F5" s="7">
        <f>3600/12*17</f>
        <v>5100</v>
      </c>
      <c r="G5" s="7">
        <v>0</v>
      </c>
      <c r="H5" s="7">
        <f>E5*F5</f>
        <v>5100</v>
      </c>
      <c r="I5" s="7">
        <f t="shared" si="0"/>
        <v>5100</v>
      </c>
      <c r="J5" s="6" t="s">
        <v>54</v>
      </c>
    </row>
    <row r="6" spans="1:10" ht="36" customHeight="1">
      <c r="A6" s="20" t="s">
        <v>22</v>
      </c>
      <c r="B6" s="11" t="s">
        <v>55</v>
      </c>
      <c r="C6" s="11" t="s">
        <v>56</v>
      </c>
      <c r="D6" s="11" t="s">
        <v>26</v>
      </c>
      <c r="E6" s="12">
        <v>1</v>
      </c>
      <c r="F6" s="31">
        <v>1000</v>
      </c>
      <c r="G6" s="7">
        <v>0</v>
      </c>
      <c r="H6" s="7">
        <f>E6*F6</f>
        <v>1000</v>
      </c>
      <c r="I6" s="7">
        <f t="shared" si="0"/>
        <v>1000</v>
      </c>
      <c r="J6" s="6" t="s">
        <v>57</v>
      </c>
    </row>
    <row r="7" spans="1:10" ht="34.5" customHeight="1">
      <c r="A7" s="63" t="s">
        <v>58</v>
      </c>
      <c r="B7" s="11" t="s">
        <v>59</v>
      </c>
      <c r="C7" s="14" t="s">
        <v>60</v>
      </c>
      <c r="D7" s="11" t="s">
        <v>26</v>
      </c>
      <c r="E7" s="12">
        <v>1</v>
      </c>
      <c r="F7" s="31">
        <v>1000</v>
      </c>
      <c r="G7" s="7">
        <v>0</v>
      </c>
      <c r="H7" s="7">
        <f>E7*F7</f>
        <v>1000</v>
      </c>
      <c r="I7" s="13">
        <f t="shared" si="0"/>
        <v>1000</v>
      </c>
      <c r="J7" s="6" t="s">
        <v>57</v>
      </c>
    </row>
    <row r="8" spans="1:10" ht="69.75" customHeight="1">
      <c r="A8" s="37" t="s">
        <v>61</v>
      </c>
      <c r="B8" s="36" t="s">
        <v>27</v>
      </c>
      <c r="C8" s="32" t="s">
        <v>28</v>
      </c>
      <c r="D8" s="11" t="s">
        <v>29</v>
      </c>
      <c r="E8" s="12">
        <v>1</v>
      </c>
      <c r="F8" s="13">
        <v>96000</v>
      </c>
      <c r="G8" s="7">
        <v>0</v>
      </c>
      <c r="H8" s="7">
        <f>E8*F8</f>
        <v>96000</v>
      </c>
      <c r="I8" s="13">
        <f t="shared" si="0"/>
        <v>96000</v>
      </c>
      <c r="J8" s="32" t="s">
        <v>62</v>
      </c>
    </row>
    <row r="9" spans="1:10" ht="33" customHeight="1">
      <c r="A9" s="33"/>
      <c r="B9" s="36" t="s">
        <v>30</v>
      </c>
      <c r="C9" s="14" t="s">
        <v>60</v>
      </c>
      <c r="D9" s="11" t="s">
        <v>26</v>
      </c>
      <c r="E9" s="12">
        <v>1</v>
      </c>
      <c r="F9" s="13">
        <v>4500</v>
      </c>
      <c r="G9" s="7">
        <v>0</v>
      </c>
      <c r="H9" s="7">
        <f>E9*F9</f>
        <v>4500</v>
      </c>
      <c r="I9" s="13">
        <f t="shared" si="0"/>
        <v>4500</v>
      </c>
      <c r="J9" s="6" t="s">
        <v>57</v>
      </c>
    </row>
    <row r="10" spans="1:10" ht="13.5" customHeight="1">
      <c r="A10" s="33"/>
      <c r="B10" s="34"/>
      <c r="C10" s="27"/>
      <c r="D10" s="35"/>
      <c r="E10" s="26"/>
      <c r="F10" s="29"/>
      <c r="G10" s="28"/>
      <c r="H10" s="28"/>
      <c r="I10" s="29"/>
      <c r="J10" s="27"/>
    </row>
    <row r="11" spans="1:10" ht="12.75" customHeight="1">
      <c r="A11" s="51" t="s">
        <v>48</v>
      </c>
      <c r="B11" s="47"/>
      <c r="C11" s="48"/>
      <c r="D11" s="48"/>
      <c r="E11" s="48"/>
      <c r="F11" s="48"/>
      <c r="G11" s="50">
        <f>SUM(G5:G10)</f>
        <v>0</v>
      </c>
      <c r="H11" s="50">
        <f>SUM(H5:H10)</f>
        <v>107600</v>
      </c>
      <c r="I11" s="50">
        <f>SUM(I5:I10)</f>
        <v>107600</v>
      </c>
      <c r="J11" s="49"/>
    </row>
    <row r="12" spans="1:10" ht="17.25" customHeight="1">
      <c r="A12" s="18" t="s">
        <v>31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45.75" customHeight="1">
      <c r="A13" s="10" t="s">
        <v>32</v>
      </c>
      <c r="B13" s="32" t="s">
        <v>33</v>
      </c>
      <c r="C13" s="15"/>
      <c r="D13" s="6"/>
      <c r="E13" s="6"/>
      <c r="F13" s="7"/>
      <c r="G13" s="7"/>
      <c r="H13" s="7"/>
      <c r="I13" s="7"/>
      <c r="J13" s="11" t="s">
        <v>34</v>
      </c>
    </row>
    <row r="14" spans="1:10" ht="51">
      <c r="A14" s="10"/>
      <c r="B14" s="32" t="s">
        <v>35</v>
      </c>
      <c r="C14" s="35" t="s">
        <v>12</v>
      </c>
      <c r="D14" s="35" t="s">
        <v>11</v>
      </c>
      <c r="E14" s="26">
        <v>13.5</v>
      </c>
      <c r="F14" s="29">
        <v>3000</v>
      </c>
      <c r="G14" s="79">
        <f>E14*F14</f>
        <v>40500</v>
      </c>
      <c r="H14" s="28">
        <v>0</v>
      </c>
      <c r="I14" s="28">
        <f>E14*F14</f>
        <v>40500</v>
      </c>
      <c r="J14" s="27"/>
    </row>
    <row r="15" spans="1:10" ht="12.75">
      <c r="A15" s="51" t="s">
        <v>49</v>
      </c>
      <c r="B15" s="52"/>
      <c r="C15" s="53"/>
      <c r="D15" s="53"/>
      <c r="E15" s="54"/>
      <c r="F15" s="55"/>
      <c r="G15" s="56">
        <f>SUM(G13:G14)</f>
        <v>40500</v>
      </c>
      <c r="H15" s="56">
        <f>SUM(H13:H14)</f>
        <v>0</v>
      </c>
      <c r="I15" s="56">
        <f>SUM(I13:I14)</f>
        <v>40500</v>
      </c>
      <c r="J15" s="47"/>
    </row>
    <row r="16" spans="1:10" ht="12.75">
      <c r="A16" s="18" t="s">
        <v>36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s="40" customFormat="1" ht="25.5">
      <c r="A17" s="9" t="s">
        <v>63</v>
      </c>
      <c r="B17" s="36" t="s">
        <v>64</v>
      </c>
      <c r="C17" s="36" t="s">
        <v>65</v>
      </c>
      <c r="D17" s="36" t="s">
        <v>66</v>
      </c>
      <c r="E17" s="27">
        <v>1</v>
      </c>
      <c r="F17" s="29">
        <v>1000</v>
      </c>
      <c r="G17" s="80">
        <f>E17*F17</f>
        <v>1000</v>
      </c>
      <c r="H17" s="28">
        <v>0</v>
      </c>
      <c r="I17" s="28">
        <f>G17+H17</f>
        <v>1000</v>
      </c>
      <c r="J17" s="39"/>
    </row>
    <row r="18" spans="1:10" s="40" customFormat="1" ht="67.5" customHeight="1">
      <c r="A18" s="38"/>
      <c r="B18" s="36" t="s">
        <v>75</v>
      </c>
      <c r="C18" s="27"/>
      <c r="D18" s="27"/>
      <c r="E18" s="27">
        <v>1</v>
      </c>
      <c r="F18" s="29">
        <v>500</v>
      </c>
      <c r="G18" s="83">
        <f>E18*F18</f>
        <v>500</v>
      </c>
      <c r="H18" s="28">
        <v>0</v>
      </c>
      <c r="I18" s="28">
        <f>G18+H18</f>
        <v>500</v>
      </c>
      <c r="J18" s="41" t="s">
        <v>67</v>
      </c>
    </row>
    <row r="19" spans="1:10" s="40" customFormat="1" ht="12.75" hidden="1">
      <c r="A19" s="38"/>
      <c r="B19" s="27"/>
      <c r="C19" s="27"/>
      <c r="D19" s="27"/>
      <c r="E19" s="27"/>
      <c r="F19" s="27"/>
      <c r="G19" s="27"/>
      <c r="H19" s="27"/>
      <c r="I19" s="27"/>
      <c r="J19" s="39"/>
    </row>
    <row r="20" spans="1:10" s="40" customFormat="1" ht="28.5" customHeight="1">
      <c r="A20" s="9" t="s">
        <v>68</v>
      </c>
      <c r="B20" s="36" t="s">
        <v>13</v>
      </c>
      <c r="C20" s="36" t="s">
        <v>37</v>
      </c>
      <c r="D20" s="36" t="s">
        <v>10</v>
      </c>
      <c r="E20" s="27">
        <v>1</v>
      </c>
      <c r="F20" s="29">
        <v>50</v>
      </c>
      <c r="G20" s="28">
        <v>0</v>
      </c>
      <c r="H20" s="28">
        <f>E20*F20</f>
        <v>50</v>
      </c>
      <c r="I20" s="28">
        <f aca="true" t="shared" si="1" ref="I20:I25">G20+H20</f>
        <v>50</v>
      </c>
      <c r="J20" s="41" t="s">
        <v>38</v>
      </c>
    </row>
    <row r="21" spans="1:10" s="40" customFormat="1" ht="25.5">
      <c r="A21" s="38"/>
      <c r="B21" s="27"/>
      <c r="C21" s="12" t="s">
        <v>14</v>
      </c>
      <c r="D21" s="15" t="s">
        <v>15</v>
      </c>
      <c r="E21" s="12">
        <v>2</v>
      </c>
      <c r="F21" s="29">
        <v>150</v>
      </c>
      <c r="G21" s="81">
        <f>E21*F21</f>
        <v>300</v>
      </c>
      <c r="H21" s="28">
        <v>0</v>
      </c>
      <c r="I21" s="28">
        <f t="shared" si="1"/>
        <v>300</v>
      </c>
      <c r="J21" s="39"/>
    </row>
    <row r="22" spans="1:10" s="40" customFormat="1" ht="12.75">
      <c r="A22" s="38"/>
      <c r="B22" s="27"/>
      <c r="C22" s="19" t="s">
        <v>17</v>
      </c>
      <c r="D22" s="15" t="s">
        <v>16</v>
      </c>
      <c r="E22" s="15">
        <v>100</v>
      </c>
      <c r="F22" s="29">
        <v>3</v>
      </c>
      <c r="G22" s="81">
        <f>E22*F22</f>
        <v>300</v>
      </c>
      <c r="H22" s="28">
        <v>0</v>
      </c>
      <c r="I22" s="28">
        <f t="shared" si="1"/>
        <v>300</v>
      </c>
      <c r="J22" s="39"/>
    </row>
    <row r="23" spans="1:10" s="40" customFormat="1" ht="38.25">
      <c r="A23" s="69"/>
      <c r="B23" s="70" t="s">
        <v>76</v>
      </c>
      <c r="C23" s="71" t="s">
        <v>77</v>
      </c>
      <c r="D23" s="71" t="s">
        <v>78</v>
      </c>
      <c r="E23" s="15">
        <v>1</v>
      </c>
      <c r="F23" s="29">
        <v>350</v>
      </c>
      <c r="G23" s="79">
        <f>E23*F23</f>
        <v>350</v>
      </c>
      <c r="H23" s="28">
        <v>0</v>
      </c>
      <c r="I23" s="28">
        <f t="shared" si="1"/>
        <v>350</v>
      </c>
      <c r="J23" s="39"/>
    </row>
    <row r="24" spans="1:10" s="40" customFormat="1" ht="12.75">
      <c r="A24" s="69"/>
      <c r="B24" s="27"/>
      <c r="C24" s="71" t="s">
        <v>79</v>
      </c>
      <c r="D24" s="71" t="s">
        <v>78</v>
      </c>
      <c r="E24" s="15">
        <v>1</v>
      </c>
      <c r="F24" s="29">
        <v>200</v>
      </c>
      <c r="G24" s="79">
        <f>E24*F24</f>
        <v>200</v>
      </c>
      <c r="H24" s="28">
        <v>0</v>
      </c>
      <c r="I24" s="28">
        <f t="shared" si="1"/>
        <v>200</v>
      </c>
      <c r="J24" s="39"/>
    </row>
    <row r="25" spans="1:10" ht="93.75" customHeight="1">
      <c r="A25" s="30" t="s">
        <v>69</v>
      </c>
      <c r="B25" s="32" t="s">
        <v>39</v>
      </c>
      <c r="C25" s="32" t="s">
        <v>40</v>
      </c>
      <c r="D25" s="15" t="s">
        <v>41</v>
      </c>
      <c r="E25" s="15">
        <v>20</v>
      </c>
      <c r="F25" s="72">
        <f>7300000/2500</f>
        <v>2920</v>
      </c>
      <c r="G25" s="28">
        <v>0</v>
      </c>
      <c r="H25" s="45">
        <f>E25*F25/2</f>
        <v>29200</v>
      </c>
      <c r="I25" s="28">
        <f t="shared" si="1"/>
        <v>29200</v>
      </c>
      <c r="J25" s="11" t="s">
        <v>73</v>
      </c>
    </row>
    <row r="26" spans="1:10" s="40" customFormat="1" ht="25.5">
      <c r="A26" s="9" t="s">
        <v>70</v>
      </c>
      <c r="B26" s="36" t="s">
        <v>13</v>
      </c>
      <c r="C26" s="36" t="s">
        <v>37</v>
      </c>
      <c r="D26" s="36" t="s">
        <v>10</v>
      </c>
      <c r="E26" s="27">
        <v>1</v>
      </c>
      <c r="F26" s="29">
        <v>50</v>
      </c>
      <c r="G26" s="28">
        <v>0</v>
      </c>
      <c r="H26" s="28">
        <f>E26*F26</f>
        <v>50</v>
      </c>
      <c r="I26" s="28">
        <f aca="true" t="shared" si="2" ref="I26:I36">G26+H26</f>
        <v>50</v>
      </c>
      <c r="J26" s="41" t="s">
        <v>38</v>
      </c>
    </row>
    <row r="27" spans="1:10" s="40" customFormat="1" ht="25.5">
      <c r="A27" s="43"/>
      <c r="B27" s="27"/>
      <c r="C27" s="32" t="s">
        <v>14</v>
      </c>
      <c r="D27" s="15" t="s">
        <v>15</v>
      </c>
      <c r="E27" s="12">
        <v>2</v>
      </c>
      <c r="F27" s="29">
        <v>150</v>
      </c>
      <c r="G27" s="28">
        <v>0</v>
      </c>
      <c r="H27" s="28">
        <f>E27*F27</f>
        <v>300</v>
      </c>
      <c r="I27" s="28">
        <f t="shared" si="2"/>
        <v>300</v>
      </c>
      <c r="J27" s="67" t="s">
        <v>38</v>
      </c>
    </row>
    <row r="28" spans="1:10" s="40" customFormat="1" ht="12.75">
      <c r="A28" s="43"/>
      <c r="B28" s="27"/>
      <c r="C28" s="68" t="s">
        <v>17</v>
      </c>
      <c r="D28" s="15" t="s">
        <v>16</v>
      </c>
      <c r="E28" s="15">
        <v>100</v>
      </c>
      <c r="F28" s="29">
        <v>3</v>
      </c>
      <c r="G28" s="81">
        <f>E28*F28</f>
        <v>300</v>
      </c>
      <c r="H28" s="28">
        <v>0</v>
      </c>
      <c r="I28" s="28">
        <f t="shared" si="2"/>
        <v>300</v>
      </c>
      <c r="J28" s="39"/>
    </row>
    <row r="29" spans="1:10" s="40" customFormat="1" ht="40.5" customHeight="1">
      <c r="A29" s="43" t="s">
        <v>71</v>
      </c>
      <c r="B29" s="36" t="s">
        <v>19</v>
      </c>
      <c r="C29" s="19"/>
      <c r="D29" s="19"/>
      <c r="E29" s="15"/>
      <c r="F29" s="29"/>
      <c r="G29" s="80">
        <f>300+300</f>
        <v>600</v>
      </c>
      <c r="H29" s="28">
        <v>0</v>
      </c>
      <c r="I29" s="28">
        <f t="shared" si="2"/>
        <v>600</v>
      </c>
      <c r="J29" s="39"/>
    </row>
    <row r="30" spans="1:10" s="40" customFormat="1" ht="40.5" customHeight="1">
      <c r="A30" s="43"/>
      <c r="B30" s="36" t="s">
        <v>47</v>
      </c>
      <c r="C30" s="19"/>
      <c r="D30" s="19"/>
      <c r="E30" s="15"/>
      <c r="F30" s="29"/>
      <c r="G30" s="80">
        <v>200</v>
      </c>
      <c r="H30" s="28">
        <v>0</v>
      </c>
      <c r="I30" s="28">
        <f t="shared" si="2"/>
        <v>200</v>
      </c>
      <c r="J30" s="39"/>
    </row>
    <row r="31" spans="1:10" s="40" customFormat="1" ht="27.75" customHeight="1">
      <c r="A31" s="44"/>
      <c r="B31" s="46" t="s">
        <v>18</v>
      </c>
      <c r="C31" s="23"/>
      <c r="D31" s="46" t="s">
        <v>10</v>
      </c>
      <c r="E31" s="24">
        <v>1000</v>
      </c>
      <c r="F31" s="42">
        <v>3</v>
      </c>
      <c r="G31" s="82">
        <f>E31*F31</f>
        <v>3000</v>
      </c>
      <c r="H31" s="28">
        <v>0</v>
      </c>
      <c r="I31" s="28">
        <f t="shared" si="2"/>
        <v>3000</v>
      </c>
      <c r="J31" s="26"/>
    </row>
    <row r="32" spans="1:10" s="40" customFormat="1" ht="25.5">
      <c r="A32" s="9" t="s">
        <v>72</v>
      </c>
      <c r="B32" s="36" t="s">
        <v>13</v>
      </c>
      <c r="C32" s="36" t="s">
        <v>37</v>
      </c>
      <c r="D32" s="36" t="s">
        <v>10</v>
      </c>
      <c r="E32" s="27">
        <v>1</v>
      </c>
      <c r="F32" s="29">
        <v>200</v>
      </c>
      <c r="G32" s="81">
        <v>200</v>
      </c>
      <c r="H32" s="28">
        <v>0</v>
      </c>
      <c r="I32" s="28">
        <f t="shared" si="2"/>
        <v>200</v>
      </c>
      <c r="J32" s="41" t="s">
        <v>38</v>
      </c>
    </row>
    <row r="33" spans="1:10" s="40" customFormat="1" ht="25.5">
      <c r="A33" s="43"/>
      <c r="B33" s="36" t="s">
        <v>42</v>
      </c>
      <c r="C33" s="19" t="s">
        <v>43</v>
      </c>
      <c r="D33" s="19" t="s">
        <v>43</v>
      </c>
      <c r="E33" s="12">
        <v>50</v>
      </c>
      <c r="F33" s="29">
        <v>30</v>
      </c>
      <c r="G33" s="28">
        <v>0</v>
      </c>
      <c r="H33" s="28">
        <f>E33*F33</f>
        <v>1500</v>
      </c>
      <c r="I33" s="28">
        <f>G33+H33</f>
        <v>1500</v>
      </c>
      <c r="J33" s="41" t="s">
        <v>74</v>
      </c>
    </row>
    <row r="34" spans="1:10" s="40" customFormat="1" ht="12.75">
      <c r="A34" s="43"/>
      <c r="B34" s="36" t="s">
        <v>44</v>
      </c>
      <c r="C34" s="19" t="s">
        <v>43</v>
      </c>
      <c r="D34" s="19" t="s">
        <v>43</v>
      </c>
      <c r="E34" s="12">
        <v>50</v>
      </c>
      <c r="F34" s="29">
        <v>30</v>
      </c>
      <c r="G34" s="28">
        <v>0</v>
      </c>
      <c r="H34" s="28">
        <f>E34*F34</f>
        <v>1500</v>
      </c>
      <c r="I34" s="28">
        <f t="shared" si="2"/>
        <v>1500</v>
      </c>
      <c r="J34" s="41" t="s">
        <v>74</v>
      </c>
    </row>
    <row r="35" spans="1:10" s="40" customFormat="1" ht="25.5">
      <c r="A35" s="43"/>
      <c r="B35" s="36" t="s">
        <v>45</v>
      </c>
      <c r="C35" s="11" t="s">
        <v>46</v>
      </c>
      <c r="D35" s="19" t="s">
        <v>10</v>
      </c>
      <c r="E35" s="12">
        <v>50</v>
      </c>
      <c r="F35" s="29">
        <v>7</v>
      </c>
      <c r="G35" s="81">
        <f>E35*F35</f>
        <v>350</v>
      </c>
      <c r="H35" s="28">
        <v>0</v>
      </c>
      <c r="I35" s="28">
        <f t="shared" si="2"/>
        <v>350</v>
      </c>
      <c r="J35" s="39"/>
    </row>
    <row r="36" spans="1:10" s="40" customFormat="1" ht="12.75">
      <c r="A36" s="43"/>
      <c r="B36" s="27"/>
      <c r="C36" s="19" t="s">
        <v>17</v>
      </c>
      <c r="D36" s="19" t="s">
        <v>10</v>
      </c>
      <c r="E36" s="15">
        <v>50</v>
      </c>
      <c r="F36" s="29">
        <v>3</v>
      </c>
      <c r="G36" s="81">
        <f>E36*F36</f>
        <v>150</v>
      </c>
      <c r="H36" s="28">
        <v>0</v>
      </c>
      <c r="I36" s="28">
        <f t="shared" si="2"/>
        <v>150</v>
      </c>
      <c r="J36" s="39"/>
    </row>
    <row r="37" spans="1:10" s="40" customFormat="1" ht="12.75">
      <c r="A37" s="57" t="s">
        <v>50</v>
      </c>
      <c r="B37" s="47"/>
      <c r="C37" s="58"/>
      <c r="D37" s="58"/>
      <c r="E37" s="59"/>
      <c r="F37" s="55"/>
      <c r="G37" s="56">
        <f>SUM(G17:G36)</f>
        <v>7450</v>
      </c>
      <c r="H37" s="56">
        <f>SUM(H20:H36)</f>
        <v>32600</v>
      </c>
      <c r="I37" s="56">
        <f>SUM(I20:I36)</f>
        <v>38550</v>
      </c>
      <c r="J37" s="60"/>
    </row>
    <row r="38" spans="1:10" s="40" customFormat="1" ht="12.75">
      <c r="A38" s="43" t="s">
        <v>51</v>
      </c>
      <c r="B38" s="27"/>
      <c r="C38" s="22"/>
      <c r="D38" s="22"/>
      <c r="E38" s="23"/>
      <c r="F38" s="29"/>
      <c r="G38" s="45">
        <f>548-156-260</f>
        <v>132</v>
      </c>
      <c r="H38" s="45">
        <v>0</v>
      </c>
      <c r="I38" s="45">
        <f>G38+H38</f>
        <v>132</v>
      </c>
      <c r="J38" s="39"/>
    </row>
    <row r="39" spans="1:10" s="40" customFormat="1" ht="12.75">
      <c r="A39" s="43" t="s">
        <v>52</v>
      </c>
      <c r="B39" s="27"/>
      <c r="C39" s="19"/>
      <c r="D39" s="19"/>
      <c r="E39" s="15"/>
      <c r="F39" s="29"/>
      <c r="G39" s="28">
        <f>(G11+G15+G37)*0.04</f>
        <v>1918</v>
      </c>
      <c r="H39" s="45">
        <v>0</v>
      </c>
      <c r="I39" s="45">
        <f>G39+H39</f>
        <v>1918</v>
      </c>
      <c r="J39" s="39"/>
    </row>
    <row r="40" spans="1:10" ht="12.75">
      <c r="A40" s="61" t="s">
        <v>20</v>
      </c>
      <c r="B40" s="62"/>
      <c r="C40" s="62"/>
      <c r="D40" s="62"/>
      <c r="E40" s="62"/>
      <c r="F40" s="62"/>
      <c r="G40" s="50">
        <f>G11+G15+G37+G38+G39</f>
        <v>50000</v>
      </c>
      <c r="H40" s="50">
        <f>H11+H15+H37+H38+H39</f>
        <v>140200</v>
      </c>
      <c r="I40" s="50">
        <f>I11+I15+I37+I38+I39</f>
        <v>188700</v>
      </c>
      <c r="J40" s="62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8">
      <c r="A43" s="64"/>
      <c r="B43" s="64"/>
      <c r="C43" s="64"/>
      <c r="D43" s="64"/>
      <c r="E43" s="64"/>
      <c r="F43" s="64"/>
      <c r="G43" s="65"/>
      <c r="H43" s="65"/>
      <c r="I43" s="66"/>
      <c r="J43" s="66"/>
    </row>
    <row r="44" spans="1:10" ht="18">
      <c r="A44" s="64"/>
      <c r="B44" s="64"/>
      <c r="C44" s="64"/>
      <c r="D44" s="64"/>
      <c r="E44" s="64"/>
      <c r="F44" s="64"/>
      <c r="G44" s="65"/>
      <c r="H44" s="65"/>
      <c r="I44" s="66"/>
      <c r="J44" s="66"/>
    </row>
    <row r="45" spans="1:10" ht="18">
      <c r="A45" s="64"/>
      <c r="B45" s="64"/>
      <c r="C45" s="64"/>
      <c r="D45" s="64"/>
      <c r="E45" s="64"/>
      <c r="F45" s="64"/>
      <c r="G45" s="65"/>
      <c r="H45" s="65"/>
      <c r="I45" s="66"/>
      <c r="J45" s="66"/>
    </row>
    <row r="46" spans="1:10" ht="18">
      <c r="A46" s="64"/>
      <c r="B46" s="64"/>
      <c r="C46" s="64"/>
      <c r="D46" s="64"/>
      <c r="E46" s="64"/>
      <c r="F46" s="64"/>
      <c r="G46" s="65"/>
      <c r="H46" s="65"/>
      <c r="I46" s="66"/>
      <c r="J46" s="66"/>
    </row>
  </sheetData>
  <sheetProtection/>
  <mergeCells count="1">
    <mergeCell ref="A1:IV1"/>
  </mergeCells>
  <printOptions/>
  <pageMargins left="0.7480314960629921" right="0.7480314960629921" top="0.984251968503937" bottom="0.984251968503937" header="0.5118110236220472" footer="0.5118110236220472"/>
  <pageSetup fitToHeight="4" horizontalDpi="600" verticalDpi="600" orientation="landscape" paperSize="9" scale="52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21.140625" style="0" bestFit="1" customWidth="1"/>
  </cols>
  <sheetData>
    <row r="1" spans="2:3" ht="12.75">
      <c r="B1">
        <v>2011</v>
      </c>
      <c r="C1">
        <v>2012</v>
      </c>
    </row>
    <row r="2" spans="1:3" ht="12.75">
      <c r="A2" s="75" t="s">
        <v>80</v>
      </c>
      <c r="B2">
        <f>Sheet1!G17</f>
        <v>1000</v>
      </c>
      <c r="C2">
        <f>Sheet1!G29+Sheet1!G30</f>
        <v>800</v>
      </c>
    </row>
    <row r="3" spans="1:3" ht="12.75">
      <c r="A3" s="76" t="s">
        <v>81</v>
      </c>
      <c r="B3">
        <f>Sheet1!G21+Sheet1!G22</f>
        <v>600</v>
      </c>
      <c r="C3">
        <f>Sheet1!G28+Sheet1!G31+Sheet1!G32+Sheet1!G35+Sheet1!G36</f>
        <v>4000</v>
      </c>
    </row>
    <row r="4" spans="1:2" ht="12.75">
      <c r="A4" s="77" t="s">
        <v>82</v>
      </c>
      <c r="B4">
        <f>Sheet1!G14+Sheet1!G23+Sheet1!G24</f>
        <v>41050</v>
      </c>
    </row>
    <row r="5" spans="1:2" ht="12.75">
      <c r="A5" s="78" t="s">
        <v>83</v>
      </c>
      <c r="B5">
        <f>Sheet1!G18</f>
        <v>500</v>
      </c>
    </row>
    <row r="6" spans="1:3" ht="12.75">
      <c r="A6" t="s">
        <v>84</v>
      </c>
      <c r="C6">
        <f>Sheet1!G38</f>
        <v>132</v>
      </c>
    </row>
    <row r="7" ht="12.75">
      <c r="A7" t="s">
        <v>85</v>
      </c>
    </row>
    <row r="8" spans="2:3" ht="12.75">
      <c r="B8">
        <f>SUM(B2:B5)*4%</f>
        <v>1726</v>
      </c>
      <c r="C8">
        <f>SUM(C2:C5)*4%</f>
        <v>192</v>
      </c>
    </row>
    <row r="9" spans="2:3" ht="12.75">
      <c r="B9">
        <f>SUM(B2:B8)</f>
        <v>44876</v>
      </c>
      <c r="C9">
        <f>SUM(C2:C8)</f>
        <v>5124</v>
      </c>
    </row>
    <row r="11" ht="12.75">
      <c r="B11">
        <f>B9+C9</f>
        <v>50000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Volkov</dc:creator>
  <cp:keywords/>
  <dc:description/>
  <cp:lastModifiedBy>user</cp:lastModifiedBy>
  <cp:lastPrinted>2011-05-13T04:48:40Z</cp:lastPrinted>
  <dcterms:created xsi:type="dcterms:W3CDTF">2009-07-21T10:01:02Z</dcterms:created>
  <dcterms:modified xsi:type="dcterms:W3CDTF">2011-05-26T09:41:48Z</dcterms:modified>
  <cp:category/>
  <cp:version/>
  <cp:contentType/>
  <cp:contentStatus/>
</cp:coreProperties>
</file>