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SGP\Projects\In development\Kanlikul briquette\"/>
    </mc:Choice>
  </mc:AlternateContent>
  <bookViews>
    <workbookView xWindow="0" yWindow="0" windowWidth="28800" windowHeight="11445"/>
  </bookViews>
  <sheets>
    <sheet name="Смета мероприятий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F26" i="2" l="1"/>
  <c r="H23" i="2"/>
  <c r="F23" i="2"/>
  <c r="F22" i="2"/>
  <c r="D34" i="2" l="1"/>
  <c r="G33" i="2"/>
  <c r="H33" i="2" s="1"/>
  <c r="F32" i="2"/>
  <c r="H32" i="2" s="1"/>
  <c r="F31" i="2"/>
  <c r="H31" i="2" s="1"/>
  <c r="F35" i="2"/>
  <c r="H35" i="2" s="1"/>
  <c r="F30" i="2"/>
  <c r="H30" i="2" s="1"/>
  <c r="E29" i="2"/>
  <c r="F29" i="2" s="1"/>
  <c r="H29" i="2" s="1"/>
  <c r="F28" i="2"/>
  <c r="F34" i="2"/>
  <c r="H34" i="2" s="1"/>
  <c r="E25" i="2"/>
  <c r="D25" i="2"/>
  <c r="F24" i="2"/>
  <c r="E17" i="2"/>
  <c r="F17" i="2" s="1"/>
  <c r="H17" i="2" s="1"/>
  <c r="F16" i="2"/>
  <c r="E15" i="2"/>
  <c r="G15" i="2" s="1"/>
  <c r="H15" i="2" s="1"/>
  <c r="G14" i="2"/>
  <c r="H14" i="2" s="1"/>
  <c r="E11" i="2"/>
  <c r="D11" i="2"/>
  <c r="E10" i="2"/>
  <c r="D10" i="2"/>
  <c r="G9" i="2"/>
  <c r="H9" i="2" s="1"/>
  <c r="E7" i="2"/>
  <c r="G10" i="2" l="1"/>
  <c r="H10" i="2" s="1"/>
  <c r="F25" i="2"/>
  <c r="H25" i="2" s="1"/>
  <c r="G36" i="2"/>
  <c r="F20" i="2"/>
  <c r="G20" i="2"/>
  <c r="H16" i="2"/>
  <c r="H20" i="2" s="1"/>
  <c r="G11" i="2"/>
  <c r="H11" i="2" s="1"/>
  <c r="F36" i="2"/>
  <c r="H28" i="2"/>
  <c r="H36" i="2" l="1"/>
  <c r="H22" i="2"/>
  <c r="F8" i="2"/>
  <c r="H8" i="2" s="1"/>
  <c r="G7" i="2"/>
  <c r="H7" i="2" s="1"/>
  <c r="F38" i="2"/>
  <c r="G37" i="2"/>
  <c r="H37" i="2" s="1"/>
  <c r="G26" i="2" l="1"/>
  <c r="G12" i="2"/>
  <c r="G38" i="2"/>
  <c r="H38" i="2"/>
  <c r="H12" i="2"/>
  <c r="H24" i="2"/>
  <c r="H26" i="2" s="1"/>
  <c r="F12" i="2"/>
  <c r="F39" i="2" l="1"/>
  <c r="F42" i="2" s="1"/>
  <c r="H39" i="2"/>
  <c r="H42" i="2" s="1"/>
  <c r="G39" i="2"/>
  <c r="G42" i="2" s="1"/>
  <c r="F46" i="2" l="1"/>
  <c r="F47" i="2"/>
</calcChain>
</file>

<file path=xl/sharedStrings.xml><?xml version="1.0" encoding="utf-8"?>
<sst xmlns="http://schemas.openxmlformats.org/spreadsheetml/2006/main" count="97" uniqueCount="84">
  <si>
    <t>Мероприятие</t>
  </si>
  <si>
    <t>закупки</t>
  </si>
  <si>
    <t>Коли-личес-тво</t>
  </si>
  <si>
    <t>$ USA</t>
  </si>
  <si>
    <t>ПМГ ГЭФ</t>
  </si>
  <si>
    <t>Общая сумма</t>
  </si>
  <si>
    <t>Комментарии</t>
  </si>
  <si>
    <t>месяц</t>
  </si>
  <si>
    <t>Итого по задаче 1.</t>
  </si>
  <si>
    <t xml:space="preserve">           Действие                                         Наименование</t>
  </si>
  <si>
    <t xml:space="preserve">  Един.           измер.</t>
  </si>
  <si>
    <t>Цена за един.</t>
  </si>
  <si>
    <t>Другой источник</t>
  </si>
  <si>
    <t>комп.</t>
  </si>
  <si>
    <t>Всего расходов по проекту:</t>
  </si>
  <si>
    <t>Итого по задаче 2</t>
  </si>
  <si>
    <t>ФИНАНСИРОВАНИЕ ПРОЕКТА</t>
  </si>
  <si>
    <t>конракт</t>
  </si>
  <si>
    <t xml:space="preserve">Координатор проекта </t>
  </si>
  <si>
    <t>Итого по задаче 3</t>
  </si>
  <si>
    <t>Итого по администрации</t>
  </si>
  <si>
    <t>ISS ПРООН</t>
  </si>
  <si>
    <t>под итог</t>
  </si>
  <si>
    <t>непредвиденные расходы</t>
  </si>
  <si>
    <t>шт</t>
  </si>
  <si>
    <t>Задача 1. Создание брикетного цеха на базе местного МТП в качестве модели бизнеса</t>
  </si>
  <si>
    <t>Мероприятие 1.1. Подготовка площади и здания для установки линии брикетирования</t>
  </si>
  <si>
    <t>использование помещения</t>
  </si>
  <si>
    <t>кв.м</t>
  </si>
  <si>
    <t xml:space="preserve">Взята средняя цена аренды помещения, как показатель вложения со стороны заявителя/партнера. Взята цена примерно 10 дол за 1 кв.м за месяц, и умножена на 12 месяцев. В колонке Общая сумма стоит годовая цена использования помещения. </t>
  </si>
  <si>
    <t>Мероприятие 1.2 Закупка и монтаж технологической линии брикетирования.</t>
  </si>
  <si>
    <t>закупка брикетной линии + транспортировка+ монтаж</t>
  </si>
  <si>
    <t>Мероприятие 1.3 Запуск и начало производства брикетов</t>
  </si>
  <si>
    <t>тонн</t>
  </si>
  <si>
    <t>оплата сырья(заготовки и сбора или покупки давальческого)</t>
  </si>
  <si>
    <t>оплата труда работников брикетного цеха</t>
  </si>
  <si>
    <t>чел/мес</t>
  </si>
  <si>
    <t>нужно будет поставить количество сколько сырья вы будете д=закупать в ходе проекта, или взять за 1 год и цену за 1 тонну. Сейчас я просто поставил везде единички</t>
  </si>
  <si>
    <t>нужно будет проставить сколько человек будет работать в месяц и какова их средняя зарплата (в долларах по официальному курсу). Также вставлена просто для образца цифра с головы - 5 человека по 12 месяцев с заработной платой 800 000 в месяц</t>
  </si>
  <si>
    <t>оплата за электроэнергию</t>
  </si>
  <si>
    <t>квт*ч</t>
  </si>
  <si>
    <t>Задача 2. Создание демонстрационных энергетических плантаций</t>
  </si>
  <si>
    <t>Мероприятие 2.1. Подготовка земли под плантацию</t>
  </si>
  <si>
    <t>Мероприятие 2.2. Создание энерго плантаций</t>
  </si>
  <si>
    <t>Работа по подготовке плантаций</t>
  </si>
  <si>
    <t>га</t>
  </si>
  <si>
    <t>В подготовку земли под плантацию входит …. ??????</t>
  </si>
  <si>
    <t>Затраты на посадку и уход</t>
  </si>
  <si>
    <t>оплата консультанта</t>
  </si>
  <si>
    <t>контракт</t>
  </si>
  <si>
    <t>Евгений Константинович Ботман</t>
  </si>
  <si>
    <t>командировки консультанта на место</t>
  </si>
  <si>
    <t>поездка</t>
  </si>
  <si>
    <t>Задача 3. Создание малого цеха по производству и распространению энергоэффективных устройств для домохозяйств района</t>
  </si>
  <si>
    <t>Мероприятие 3.1 Закупка оборудования для цеха по производтсву бриектов</t>
  </si>
  <si>
    <t>Мероприятие 3.2 Проведение мастер-класса по производству</t>
  </si>
  <si>
    <t>Оплата консультантов</t>
  </si>
  <si>
    <t>Валентин Солдатов и Юрий Мун</t>
  </si>
  <si>
    <t>Оплата транспортных расходов консультантов</t>
  </si>
  <si>
    <t>командировки консультантов на место</t>
  </si>
  <si>
    <t>Задача 4. Распространение опыта</t>
  </si>
  <si>
    <t>Мероприятие 4.1 Проведение экономического анализа</t>
  </si>
  <si>
    <t>Оплата услуг консультанта</t>
  </si>
  <si>
    <t>ННО КРАСС - будет нанят специалист</t>
  </si>
  <si>
    <t>из Ургенча</t>
  </si>
  <si>
    <t>Мероприятие 4.2 Подготовка наглядного материала</t>
  </si>
  <si>
    <t>Итого по задаче 4</t>
  </si>
  <si>
    <t>Оплата дизайнера</t>
  </si>
  <si>
    <t>перевод на узбекский язык</t>
  </si>
  <si>
    <t>публикация инфографики</t>
  </si>
  <si>
    <t>шт.</t>
  </si>
  <si>
    <t>Мероприятие 4.3. Проведение тренингов среди местного населения</t>
  </si>
  <si>
    <t>аренда помещения для тренинга</t>
  </si>
  <si>
    <t>Помещение предоставляется местными властями</t>
  </si>
  <si>
    <t>оплата кофе-брейков</t>
  </si>
  <si>
    <t xml:space="preserve">чел. </t>
  </si>
  <si>
    <t>Управление проектом</t>
  </si>
  <si>
    <t xml:space="preserve">Координация выполнения проекта, решения административных вопросов и содействие внутри Канлыкульского района выполняется зам.хокима района </t>
  </si>
  <si>
    <t>соотношение бюджета ГЭФ к со-финансированию</t>
  </si>
  <si>
    <t>ГЭФ</t>
  </si>
  <si>
    <t>Партнеры</t>
  </si>
  <si>
    <t>набор станков</t>
  </si>
  <si>
    <t>токарный, сверлильный, фрезерный, сварочный стационарный и переносной</t>
  </si>
  <si>
    <t>транспортировка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</si>
</sst>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u/>
      <sz val="11"/>
      <name val="Arial"/>
      <family val="2"/>
      <charset val="204"/>
    </font>
    <font>
      <i/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justify"/>
    </xf>
    <xf numFmtId="0" fontId="3" fillId="3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vertical="top" wrapText="1"/>
    </xf>
    <xf numFmtId="0" fontId="2" fillId="0" borderId="3" xfId="0" applyFont="1" applyBorder="1"/>
    <xf numFmtId="0" fontId="2" fillId="0" borderId="3" xfId="0" applyFont="1" applyBorder="1" applyAlignment="1">
      <alignment horizontal="left" vertical="center" wrapText="1"/>
    </xf>
    <xf numFmtId="164" fontId="3" fillId="0" borderId="0" xfId="0" applyNumberFormat="1" applyFont="1"/>
    <xf numFmtId="0" fontId="2" fillId="3" borderId="3" xfId="0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6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 wrapText="1"/>
    </xf>
    <xf numFmtId="10" fontId="2" fillId="0" borderId="0" xfId="0" applyNumberFormat="1" applyFont="1"/>
    <xf numFmtId="164" fontId="2" fillId="7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2" fillId="0" borderId="13" xfId="0" applyFont="1" applyBorder="1" applyAlignment="1"/>
    <xf numFmtId="0" fontId="2" fillId="0" borderId="1" xfId="0" applyFont="1" applyBorder="1" applyAlignment="1"/>
    <xf numFmtId="0" fontId="2" fillId="8" borderId="3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center" vertical="center" wrapText="1"/>
    </xf>
    <xf numFmtId="164" fontId="2" fillId="8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70" workbookViewId="0">
      <pane ySplit="5" topLeftCell="A36" activePane="bottomLeft" state="frozen"/>
      <selection pane="bottomLeft" activeCell="F42" sqref="F42"/>
    </sheetView>
  </sheetViews>
  <sheetFormatPr defaultRowHeight="14.25" x14ac:dyDescent="0.2"/>
  <cols>
    <col min="1" max="1" width="35.85546875" style="1" customWidth="1"/>
    <col min="2" max="2" width="21.85546875" style="1" customWidth="1"/>
    <col min="3" max="4" width="9.140625" style="1"/>
    <col min="5" max="5" width="11.5703125" style="1" customWidth="1"/>
    <col min="6" max="6" width="14.28515625" style="1" customWidth="1"/>
    <col min="7" max="7" width="13.5703125" style="1" customWidth="1"/>
    <col min="8" max="8" width="17.7109375" style="1" customWidth="1"/>
    <col min="9" max="9" width="67.140625" style="1" customWidth="1"/>
    <col min="10" max="10" width="10.28515625" style="1" hidden="1" customWidth="1"/>
    <col min="11" max="11" width="15" style="1" hidden="1" customWidth="1"/>
    <col min="12" max="12" width="0.42578125" style="1" customWidth="1"/>
    <col min="13" max="16384" width="9.140625" style="1"/>
  </cols>
  <sheetData>
    <row r="1" spans="1:11" ht="15" thickBot="1" x14ac:dyDescent="0.25"/>
    <row r="2" spans="1:11" ht="15.75" thickBot="1" x14ac:dyDescent="0.3">
      <c r="A2" s="35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1" ht="15" thickBot="1" x14ac:dyDescent="0.25">
      <c r="A3" s="2"/>
    </row>
    <row r="4" spans="1:11" ht="43.5" customHeight="1" x14ac:dyDescent="0.2">
      <c r="A4" s="38" t="s">
        <v>0</v>
      </c>
      <c r="B4" s="3" t="s">
        <v>9</v>
      </c>
      <c r="C4" s="38" t="s">
        <v>10</v>
      </c>
      <c r="D4" s="38" t="s">
        <v>2</v>
      </c>
      <c r="E4" s="3" t="s">
        <v>11</v>
      </c>
      <c r="F4" s="3" t="s">
        <v>4</v>
      </c>
      <c r="G4" s="3" t="s">
        <v>12</v>
      </c>
      <c r="H4" s="3" t="s">
        <v>5</v>
      </c>
      <c r="I4" s="8" t="s">
        <v>6</v>
      </c>
    </row>
    <row r="5" spans="1:11" ht="15" thickBot="1" x14ac:dyDescent="0.25">
      <c r="A5" s="39"/>
      <c r="B5" s="4" t="s">
        <v>1</v>
      </c>
      <c r="C5" s="39"/>
      <c r="D5" s="39"/>
      <c r="E5" s="4" t="s">
        <v>3</v>
      </c>
      <c r="F5" s="4" t="s">
        <v>3</v>
      </c>
      <c r="G5" s="4" t="s">
        <v>3</v>
      </c>
      <c r="H5" s="4" t="s">
        <v>3</v>
      </c>
      <c r="I5" s="9"/>
    </row>
    <row r="6" spans="1:11" ht="19.5" customHeight="1" x14ac:dyDescent="0.2">
      <c r="A6" s="40" t="s">
        <v>25</v>
      </c>
      <c r="B6" s="41"/>
      <c r="C6" s="41"/>
      <c r="D6" s="41"/>
      <c r="E6" s="41"/>
      <c r="F6" s="41"/>
      <c r="G6" s="41"/>
      <c r="H6" s="41"/>
      <c r="I6" s="41"/>
      <c r="J6" s="41"/>
      <c r="K6" s="42"/>
    </row>
    <row r="7" spans="1:11" ht="57" x14ac:dyDescent="0.2">
      <c r="A7" s="15" t="s">
        <v>26</v>
      </c>
      <c r="B7" s="30" t="s">
        <v>27</v>
      </c>
      <c r="C7" s="7" t="s">
        <v>28</v>
      </c>
      <c r="D7" s="7">
        <v>300</v>
      </c>
      <c r="E7" s="10">
        <f>10*12</f>
        <v>120</v>
      </c>
      <c r="F7" s="10">
        <v>0</v>
      </c>
      <c r="G7" s="10">
        <f>E7*D7</f>
        <v>36000</v>
      </c>
      <c r="H7" s="10">
        <f>F7+G7</f>
        <v>36000</v>
      </c>
      <c r="I7" s="29" t="s">
        <v>29</v>
      </c>
    </row>
    <row r="8" spans="1:11" ht="57" x14ac:dyDescent="0.2">
      <c r="A8" s="15" t="s">
        <v>30</v>
      </c>
      <c r="B8" s="30" t="s">
        <v>31</v>
      </c>
      <c r="C8" s="7" t="s">
        <v>13</v>
      </c>
      <c r="D8" s="7">
        <v>1</v>
      </c>
      <c r="E8" s="10">
        <v>35000</v>
      </c>
      <c r="F8" s="10">
        <f>D8*E8</f>
        <v>35000</v>
      </c>
      <c r="G8" s="10">
        <v>0</v>
      </c>
      <c r="H8" s="10">
        <f>F8+G8</f>
        <v>35000</v>
      </c>
      <c r="I8" s="22"/>
    </row>
    <row r="9" spans="1:11" ht="57" x14ac:dyDescent="0.2">
      <c r="A9" s="15" t="s">
        <v>32</v>
      </c>
      <c r="B9" s="18" t="s">
        <v>34</v>
      </c>
      <c r="C9" s="7" t="s">
        <v>33</v>
      </c>
      <c r="D9" s="7">
        <v>1</v>
      </c>
      <c r="E9" s="10">
        <v>1</v>
      </c>
      <c r="F9" s="10">
        <v>0</v>
      </c>
      <c r="G9" s="10">
        <f>D9*E9</f>
        <v>1</v>
      </c>
      <c r="H9" s="10">
        <f>F9+G9</f>
        <v>1</v>
      </c>
      <c r="I9" s="31" t="s">
        <v>37</v>
      </c>
    </row>
    <row r="10" spans="1:11" ht="71.25" x14ac:dyDescent="0.2">
      <c r="A10" s="15"/>
      <c r="B10" s="18" t="s">
        <v>35</v>
      </c>
      <c r="C10" s="27" t="s">
        <v>36</v>
      </c>
      <c r="D10" s="27">
        <f>5*12</f>
        <v>60</v>
      </c>
      <c r="E10" s="10">
        <f>800000/3850</f>
        <v>207.79220779220779</v>
      </c>
      <c r="F10" s="10">
        <v>0</v>
      </c>
      <c r="G10" s="10">
        <f>D10*E10</f>
        <v>12467.532467532468</v>
      </c>
      <c r="H10" s="10">
        <f>F10+G10</f>
        <v>12467.532467532468</v>
      </c>
      <c r="I10" s="31" t="s">
        <v>38</v>
      </c>
    </row>
    <row r="11" spans="1:11" ht="28.5" x14ac:dyDescent="0.2">
      <c r="A11" s="15"/>
      <c r="B11" s="18" t="s">
        <v>39</v>
      </c>
      <c r="C11" s="7" t="s">
        <v>40</v>
      </c>
      <c r="D11" s="7">
        <f xml:space="preserve"> 150*8*25*12</f>
        <v>360000</v>
      </c>
      <c r="E11" s="10">
        <f>191/3850</f>
        <v>4.9610389610389612E-2</v>
      </c>
      <c r="F11" s="10">
        <v>0</v>
      </c>
      <c r="G11" s="10">
        <f>D11*E11</f>
        <v>17859.740259740262</v>
      </c>
      <c r="H11" s="10">
        <f>F11+G11</f>
        <v>17859.740259740262</v>
      </c>
      <c r="I11" s="7"/>
    </row>
    <row r="12" spans="1:11" ht="18.75" customHeight="1" x14ac:dyDescent="0.2">
      <c r="A12" s="13" t="s">
        <v>8</v>
      </c>
      <c r="B12" s="20"/>
      <c r="C12" s="20"/>
      <c r="D12" s="20"/>
      <c r="E12" s="20"/>
      <c r="F12" s="21">
        <f>SUM(F7:F11)</f>
        <v>35000</v>
      </c>
      <c r="G12" s="21">
        <f>SUM(G7:G11)</f>
        <v>66328.272727272735</v>
      </c>
      <c r="H12" s="21">
        <f>SUM(H7:H11)</f>
        <v>101328.27272727274</v>
      </c>
      <c r="I12" s="20"/>
    </row>
    <row r="13" spans="1:11" ht="23.25" customHeight="1" x14ac:dyDescent="0.2">
      <c r="A13" s="43" t="s">
        <v>41</v>
      </c>
      <c r="B13" s="44"/>
      <c r="C13" s="44"/>
      <c r="D13" s="44"/>
      <c r="E13" s="44"/>
      <c r="F13" s="44"/>
      <c r="G13" s="44"/>
      <c r="H13" s="44"/>
      <c r="I13" s="44"/>
      <c r="J13" s="44"/>
      <c r="K13" s="45"/>
    </row>
    <row r="14" spans="1:11" ht="42.75" x14ac:dyDescent="0.2">
      <c r="A14" s="15" t="s">
        <v>42</v>
      </c>
      <c r="B14" s="18" t="s">
        <v>44</v>
      </c>
      <c r="C14" s="27" t="s">
        <v>45</v>
      </c>
      <c r="D14" s="27">
        <v>16</v>
      </c>
      <c r="E14" s="10">
        <v>50</v>
      </c>
      <c r="F14" s="10">
        <v>0</v>
      </c>
      <c r="G14" s="10">
        <f>D14*E14</f>
        <v>800</v>
      </c>
      <c r="H14" s="10">
        <f>F14+G14</f>
        <v>800</v>
      </c>
      <c r="I14" s="18" t="s">
        <v>46</v>
      </c>
    </row>
    <row r="15" spans="1:11" ht="28.5" x14ac:dyDescent="0.2">
      <c r="A15" s="15" t="s">
        <v>43</v>
      </c>
      <c r="B15" s="18" t="s">
        <v>47</v>
      </c>
      <c r="C15" s="27" t="s">
        <v>45</v>
      </c>
      <c r="D15" s="27">
        <v>16</v>
      </c>
      <c r="E15" s="10">
        <f>20*12</f>
        <v>240</v>
      </c>
      <c r="F15" s="10">
        <v>0</v>
      </c>
      <c r="G15" s="10">
        <f>D15*E15</f>
        <v>3840</v>
      </c>
      <c r="H15" s="10">
        <f>F15+G15</f>
        <v>3840</v>
      </c>
      <c r="I15" s="18"/>
    </row>
    <row r="16" spans="1:11" ht="28.5" x14ac:dyDescent="0.2">
      <c r="A16" s="15"/>
      <c r="B16" s="18" t="s">
        <v>48</v>
      </c>
      <c r="C16" s="27" t="s">
        <v>49</v>
      </c>
      <c r="D16" s="27">
        <v>1</v>
      </c>
      <c r="E16" s="10">
        <v>2000</v>
      </c>
      <c r="F16" s="10">
        <f>D16*E16</f>
        <v>2000</v>
      </c>
      <c r="G16" s="10">
        <v>0</v>
      </c>
      <c r="H16" s="10">
        <f>F16+G16</f>
        <v>2000</v>
      </c>
      <c r="I16" s="18" t="s">
        <v>50</v>
      </c>
    </row>
    <row r="17" spans="1:11" ht="42.75" x14ac:dyDescent="0.2">
      <c r="A17" s="15"/>
      <c r="B17" s="18" t="s">
        <v>51</v>
      </c>
      <c r="C17" s="27" t="s">
        <v>52</v>
      </c>
      <c r="D17" s="27">
        <v>2</v>
      </c>
      <c r="E17" s="10">
        <f>150+150</f>
        <v>300</v>
      </c>
      <c r="F17" s="10">
        <f>D17*E17</f>
        <v>600</v>
      </c>
      <c r="G17" s="10">
        <v>0</v>
      </c>
      <c r="H17" s="10">
        <f>F17+G17</f>
        <v>600</v>
      </c>
      <c r="I17" s="18"/>
    </row>
    <row r="18" spans="1:11" x14ac:dyDescent="0.2">
      <c r="A18" s="15"/>
      <c r="B18" s="18"/>
      <c r="C18" s="27"/>
      <c r="D18" s="27"/>
      <c r="E18" s="10"/>
      <c r="F18" s="10"/>
      <c r="G18" s="10"/>
      <c r="H18" s="10"/>
      <c r="I18" s="18"/>
    </row>
    <row r="19" spans="1:11" x14ac:dyDescent="0.2">
      <c r="A19" s="15"/>
      <c r="C19" s="27"/>
      <c r="D19" s="27"/>
      <c r="E19" s="10"/>
      <c r="F19" s="10"/>
      <c r="G19" s="10"/>
      <c r="H19" s="10"/>
      <c r="I19" s="17"/>
    </row>
    <row r="20" spans="1:11" ht="18.75" customHeight="1" thickBot="1" x14ac:dyDescent="0.25">
      <c r="A20" s="13" t="s">
        <v>15</v>
      </c>
      <c r="B20" s="20"/>
      <c r="C20" s="20"/>
      <c r="D20" s="20"/>
      <c r="E20" s="20"/>
      <c r="F20" s="21">
        <f>SUM(F14:F19)</f>
        <v>2600</v>
      </c>
      <c r="G20" s="21">
        <f t="shared" ref="G20:H20" si="0">SUM(G14:G19)</f>
        <v>4640</v>
      </c>
      <c r="H20" s="21">
        <f t="shared" si="0"/>
        <v>7240</v>
      </c>
      <c r="I20" s="20"/>
    </row>
    <row r="21" spans="1:11" ht="27" customHeight="1" x14ac:dyDescent="0.2">
      <c r="A21" s="46" t="s">
        <v>53</v>
      </c>
      <c r="B21" s="47"/>
      <c r="C21" s="47"/>
      <c r="D21" s="47"/>
      <c r="E21" s="47"/>
      <c r="F21" s="47"/>
      <c r="G21" s="47"/>
      <c r="H21" s="47"/>
      <c r="I21" s="47"/>
      <c r="J21" s="47"/>
      <c r="K21" s="48"/>
    </row>
    <row r="22" spans="1:11" ht="42.75" x14ac:dyDescent="0.2">
      <c r="A22" s="15" t="s">
        <v>54</v>
      </c>
      <c r="B22" s="49" t="s">
        <v>81</v>
      </c>
      <c r="C22" s="50" t="s">
        <v>24</v>
      </c>
      <c r="D22" s="50">
        <v>1</v>
      </c>
      <c r="E22" s="33">
        <v>4000</v>
      </c>
      <c r="F22" s="51">
        <f>D22*E22</f>
        <v>4000</v>
      </c>
      <c r="G22" s="51">
        <v>0</v>
      </c>
      <c r="H22" s="51">
        <f>F22+G22</f>
        <v>4000</v>
      </c>
      <c r="I22" s="22" t="s">
        <v>82</v>
      </c>
      <c r="J22" s="28"/>
      <c r="K22" s="28"/>
    </row>
    <row r="23" spans="1:11" x14ac:dyDescent="0.2">
      <c r="A23" s="15"/>
      <c r="B23" s="49" t="s">
        <v>83</v>
      </c>
      <c r="C23" s="50"/>
      <c r="D23" s="50">
        <v>1</v>
      </c>
      <c r="E23" s="33">
        <v>2000</v>
      </c>
      <c r="F23" s="51">
        <f>D23*E23</f>
        <v>2000</v>
      </c>
      <c r="G23" s="51">
        <v>0</v>
      </c>
      <c r="H23" s="51">
        <f>F23+G23</f>
        <v>2000</v>
      </c>
      <c r="I23" s="22"/>
      <c r="J23" s="28"/>
      <c r="K23" s="28"/>
    </row>
    <row r="24" spans="1:11" ht="67.5" customHeight="1" x14ac:dyDescent="0.2">
      <c r="A24" s="15" t="s">
        <v>55</v>
      </c>
      <c r="B24" s="18" t="s">
        <v>56</v>
      </c>
      <c r="C24" s="23" t="s">
        <v>17</v>
      </c>
      <c r="D24" s="23">
        <v>2</v>
      </c>
      <c r="E24" s="24">
        <v>300</v>
      </c>
      <c r="F24" s="10">
        <f>D24*E24</f>
        <v>600</v>
      </c>
      <c r="G24" s="10">
        <v>0</v>
      </c>
      <c r="H24" s="10">
        <f>F24+G24</f>
        <v>600</v>
      </c>
      <c r="I24" s="22" t="s">
        <v>57</v>
      </c>
    </row>
    <row r="25" spans="1:11" ht="72.75" customHeight="1" x14ac:dyDescent="0.2">
      <c r="A25" s="14"/>
      <c r="B25" s="18" t="s">
        <v>59</v>
      </c>
      <c r="C25" s="23" t="s">
        <v>52</v>
      </c>
      <c r="D25" s="23">
        <f>1*2</f>
        <v>2</v>
      </c>
      <c r="E25" s="10">
        <f>150+150</f>
        <v>300</v>
      </c>
      <c r="F25" s="10">
        <f>D25*E25</f>
        <v>600</v>
      </c>
      <c r="G25" s="10">
        <v>0</v>
      </c>
      <c r="H25" s="10">
        <f>F25+G25</f>
        <v>600</v>
      </c>
      <c r="I25" s="22" t="s">
        <v>58</v>
      </c>
    </row>
    <row r="26" spans="1:11" ht="18.75" customHeight="1" thickBot="1" x14ac:dyDescent="0.25">
      <c r="A26" s="13" t="s">
        <v>19</v>
      </c>
      <c r="B26" s="20"/>
      <c r="C26" s="20"/>
      <c r="D26" s="20"/>
      <c r="E26" s="20"/>
      <c r="F26" s="21">
        <f>SUM(F22:F25)</f>
        <v>7200</v>
      </c>
      <c r="G26" s="21">
        <f>SUM(G22:G25)</f>
        <v>0</v>
      </c>
      <c r="H26" s="21">
        <f>SUM(H22:H25)</f>
        <v>7200</v>
      </c>
      <c r="I26" s="20"/>
    </row>
    <row r="27" spans="1:11" ht="27" customHeight="1" x14ac:dyDescent="0.2">
      <c r="A27" s="46" t="s">
        <v>60</v>
      </c>
      <c r="B27" s="47"/>
      <c r="C27" s="47"/>
      <c r="D27" s="47"/>
      <c r="E27" s="47"/>
      <c r="F27" s="47"/>
      <c r="G27" s="47"/>
      <c r="H27" s="47"/>
      <c r="I27" s="47"/>
      <c r="J27" s="47"/>
      <c r="K27" s="48"/>
    </row>
    <row r="28" spans="1:11" ht="28.5" x14ac:dyDescent="0.2">
      <c r="A28" s="15" t="s">
        <v>61</v>
      </c>
      <c r="B28" s="18" t="s">
        <v>62</v>
      </c>
      <c r="C28" s="27" t="s">
        <v>17</v>
      </c>
      <c r="D28" s="27">
        <v>1</v>
      </c>
      <c r="E28" s="24">
        <v>1500</v>
      </c>
      <c r="F28" s="10">
        <f>D28*E28</f>
        <v>1500</v>
      </c>
      <c r="G28" s="10">
        <v>0</v>
      </c>
      <c r="H28" s="10">
        <f t="shared" ref="H28:H35" si="1">F28+G28</f>
        <v>1500</v>
      </c>
      <c r="I28" s="22" t="s">
        <v>63</v>
      </c>
      <c r="J28" s="28"/>
      <c r="K28" s="28"/>
    </row>
    <row r="29" spans="1:11" ht="42.75" x14ac:dyDescent="0.2">
      <c r="A29" s="15"/>
      <c r="B29" s="18" t="s">
        <v>51</v>
      </c>
      <c r="C29" s="27" t="s">
        <v>52</v>
      </c>
      <c r="D29" s="27">
        <v>1</v>
      </c>
      <c r="E29" s="10">
        <f>50+150</f>
        <v>200</v>
      </c>
      <c r="F29" s="10">
        <f>D29*E29</f>
        <v>200</v>
      </c>
      <c r="G29" s="10">
        <v>0</v>
      </c>
      <c r="H29" s="10">
        <f t="shared" si="1"/>
        <v>200</v>
      </c>
      <c r="I29" s="22" t="s">
        <v>64</v>
      </c>
      <c r="J29" s="28"/>
      <c r="K29" s="28"/>
    </row>
    <row r="30" spans="1:11" ht="67.5" customHeight="1" x14ac:dyDescent="0.2">
      <c r="A30" s="15" t="s">
        <v>65</v>
      </c>
      <c r="B30" s="18" t="s">
        <v>67</v>
      </c>
      <c r="C30" s="27" t="s">
        <v>17</v>
      </c>
      <c r="D30" s="27">
        <v>1</v>
      </c>
      <c r="E30" s="24">
        <v>300</v>
      </c>
      <c r="F30" s="10">
        <f>D30*E30</f>
        <v>300</v>
      </c>
      <c r="G30" s="10">
        <v>0</v>
      </c>
      <c r="H30" s="10">
        <f t="shared" si="1"/>
        <v>300</v>
      </c>
      <c r="I30" s="22"/>
    </row>
    <row r="31" spans="1:11" ht="67.5" customHeight="1" x14ac:dyDescent="0.2">
      <c r="A31" s="15"/>
      <c r="B31" s="18" t="s">
        <v>68</v>
      </c>
      <c r="C31" s="27" t="s">
        <v>49</v>
      </c>
      <c r="D31" s="27">
        <v>1</v>
      </c>
      <c r="E31" s="24">
        <v>50</v>
      </c>
      <c r="F31" s="10">
        <f>D31*E31</f>
        <v>50</v>
      </c>
      <c r="G31" s="10">
        <v>0</v>
      </c>
      <c r="H31" s="10">
        <f t="shared" si="1"/>
        <v>50</v>
      </c>
      <c r="I31" s="22"/>
    </row>
    <row r="32" spans="1:11" ht="72.75" customHeight="1" x14ac:dyDescent="0.2">
      <c r="A32" s="14"/>
      <c r="B32" s="18" t="s">
        <v>69</v>
      </c>
      <c r="C32" s="27" t="s">
        <v>70</v>
      </c>
      <c r="D32" s="27">
        <v>500</v>
      </c>
      <c r="E32" s="10">
        <v>2</v>
      </c>
      <c r="F32" s="10">
        <f>D32*E32</f>
        <v>1000</v>
      </c>
      <c r="G32" s="10">
        <v>0</v>
      </c>
      <c r="H32" s="10">
        <f t="shared" si="1"/>
        <v>1000</v>
      </c>
      <c r="I32" s="22"/>
    </row>
    <row r="33" spans="1:12" ht="67.5" customHeight="1" x14ac:dyDescent="0.2">
      <c r="A33" s="15" t="s">
        <v>71</v>
      </c>
      <c r="B33" s="18" t="s">
        <v>72</v>
      </c>
      <c r="C33" s="27" t="s">
        <v>70</v>
      </c>
      <c r="D33" s="27">
        <v>11</v>
      </c>
      <c r="E33" s="24">
        <v>100</v>
      </c>
      <c r="F33" s="10">
        <v>0</v>
      </c>
      <c r="G33" s="10">
        <f>D33*E33</f>
        <v>1100</v>
      </c>
      <c r="H33" s="10">
        <f t="shared" si="1"/>
        <v>1100</v>
      </c>
      <c r="I33" s="22" t="s">
        <v>73</v>
      </c>
    </row>
    <row r="34" spans="1:12" ht="67.5" customHeight="1" x14ac:dyDescent="0.2">
      <c r="A34" s="15"/>
      <c r="B34" s="18" t="s">
        <v>74</v>
      </c>
      <c r="C34" s="27" t="s">
        <v>75</v>
      </c>
      <c r="D34" s="27">
        <f>8*40+2*20+40</f>
        <v>400</v>
      </c>
      <c r="E34" s="24">
        <v>3</v>
      </c>
      <c r="F34" s="10">
        <f>D34*E34</f>
        <v>1200</v>
      </c>
      <c r="G34" s="10">
        <v>0</v>
      </c>
      <c r="H34" s="10">
        <f t="shared" si="1"/>
        <v>1200</v>
      </c>
      <c r="I34" s="22"/>
    </row>
    <row r="35" spans="1:12" ht="67.5" customHeight="1" x14ac:dyDescent="0.2">
      <c r="A35" s="15"/>
      <c r="B35" s="18" t="s">
        <v>68</v>
      </c>
      <c r="C35" s="27" t="s">
        <v>49</v>
      </c>
      <c r="D35" s="27">
        <v>1</v>
      </c>
      <c r="E35" s="24">
        <v>50</v>
      </c>
      <c r="F35" s="10">
        <f>D35*E35</f>
        <v>50</v>
      </c>
      <c r="G35" s="10">
        <v>0</v>
      </c>
      <c r="H35" s="10">
        <f t="shared" si="1"/>
        <v>50</v>
      </c>
      <c r="I35" s="22"/>
    </row>
    <row r="36" spans="1:12" ht="18.75" customHeight="1" x14ac:dyDescent="0.2">
      <c r="A36" s="13" t="s">
        <v>66</v>
      </c>
      <c r="B36" s="20"/>
      <c r="C36" s="20"/>
      <c r="D36" s="20"/>
      <c r="E36" s="20"/>
      <c r="F36" s="21">
        <f>SUM(F34:F35)</f>
        <v>1250</v>
      </c>
      <c r="G36" s="21">
        <f>SUM(G28:G35)</f>
        <v>1100</v>
      </c>
      <c r="H36" s="21">
        <f>SUM(H28:H35)</f>
        <v>5400</v>
      </c>
      <c r="I36" s="20"/>
    </row>
    <row r="37" spans="1:12" ht="28.5" customHeight="1" x14ac:dyDescent="0.2">
      <c r="A37" s="27" t="s">
        <v>76</v>
      </c>
      <c r="B37" s="18" t="s">
        <v>18</v>
      </c>
      <c r="C37" s="23" t="s">
        <v>7</v>
      </c>
      <c r="D37" s="23">
        <v>12</v>
      </c>
      <c r="E37" s="10">
        <v>500</v>
      </c>
      <c r="F37" s="23">
        <v>0</v>
      </c>
      <c r="G37" s="10">
        <f>D37*E37</f>
        <v>6000</v>
      </c>
      <c r="H37" s="10">
        <f>F37+G37</f>
        <v>6000</v>
      </c>
      <c r="I37" s="12" t="s">
        <v>77</v>
      </c>
    </row>
    <row r="38" spans="1:12" s="5" customFormat="1" ht="16.5" customHeight="1" x14ac:dyDescent="0.25">
      <c r="A38" s="13" t="s">
        <v>20</v>
      </c>
      <c r="B38" s="20"/>
      <c r="C38" s="20"/>
      <c r="D38" s="20"/>
      <c r="E38" s="20"/>
      <c r="F38" s="21">
        <f>SUM(F37:F37)</f>
        <v>0</v>
      </c>
      <c r="G38" s="21">
        <f>SUM(G37:G37)</f>
        <v>6000</v>
      </c>
      <c r="H38" s="21">
        <f>SUM(H37:H37)</f>
        <v>6000</v>
      </c>
      <c r="I38" s="25"/>
      <c r="J38" s="26"/>
      <c r="K38" s="26"/>
    </row>
    <row r="39" spans="1:12" ht="15" x14ac:dyDescent="0.2">
      <c r="A39" s="6" t="s">
        <v>22</v>
      </c>
      <c r="B39" s="6"/>
      <c r="C39" s="6"/>
      <c r="D39" s="6"/>
      <c r="E39" s="6"/>
      <c r="F39" s="16">
        <f>F12+F20+F26+F38+F36</f>
        <v>46050</v>
      </c>
      <c r="G39" s="16">
        <f>G12+G20+G26+G38+G36</f>
        <v>78068.272727272735</v>
      </c>
      <c r="H39" s="16">
        <f>H12+H20+H26+H38+H36</f>
        <v>127168.27272727274</v>
      </c>
      <c r="I39" s="6"/>
      <c r="J39" s="6"/>
      <c r="K39" s="6"/>
      <c r="L39" s="6"/>
    </row>
    <row r="40" spans="1:12" ht="13.5" customHeight="1" x14ac:dyDescent="0.2">
      <c r="A40" s="1" t="s">
        <v>21</v>
      </c>
      <c r="B40" s="6"/>
      <c r="C40" s="6"/>
      <c r="D40" s="6"/>
      <c r="E40" s="6"/>
      <c r="F40" s="16">
        <v>1500</v>
      </c>
      <c r="G40" s="6"/>
      <c r="H40" s="16">
        <v>1000</v>
      </c>
      <c r="I40" s="6"/>
      <c r="J40" s="6"/>
      <c r="K40" s="6"/>
      <c r="L40" s="6"/>
    </row>
    <row r="41" spans="1:12" ht="13.5" customHeight="1" x14ac:dyDescent="0.2">
      <c r="A41" s="1" t="s">
        <v>23</v>
      </c>
      <c r="B41" s="6"/>
      <c r="C41" s="6"/>
      <c r="D41" s="6"/>
      <c r="E41" s="6"/>
      <c r="F41" s="16">
        <v>2450</v>
      </c>
      <c r="G41" s="6"/>
      <c r="H41" s="16">
        <v>2500</v>
      </c>
      <c r="I41" s="6"/>
      <c r="J41" s="6"/>
      <c r="K41" s="6"/>
      <c r="L41" s="6"/>
    </row>
    <row r="42" spans="1:12" ht="15" x14ac:dyDescent="0.25">
      <c r="A42" s="11"/>
      <c r="B42" s="34" t="s">
        <v>14</v>
      </c>
      <c r="C42" s="34"/>
      <c r="D42" s="34"/>
      <c r="E42" s="34"/>
      <c r="F42" s="19">
        <f>SUM(F39:F41)</f>
        <v>50000</v>
      </c>
      <c r="G42" s="19">
        <f>SUM(G39:G41)</f>
        <v>78068.272727272735</v>
      </c>
      <c r="H42" s="19">
        <f>SUM(H39:H41)</f>
        <v>130668.27272727274</v>
      </c>
    </row>
    <row r="45" spans="1:12" x14ac:dyDescent="0.2">
      <c r="B45" s="1" t="s">
        <v>78</v>
      </c>
    </row>
    <row r="46" spans="1:12" x14ac:dyDescent="0.2">
      <c r="E46" s="1" t="s">
        <v>79</v>
      </c>
      <c r="F46" s="32">
        <f>F42/H42</f>
        <v>0.38264835798632341</v>
      </c>
    </row>
    <row r="47" spans="1:12" x14ac:dyDescent="0.2">
      <c r="E47" s="1" t="s">
        <v>80</v>
      </c>
      <c r="F47" s="32">
        <f>G42/H42</f>
        <v>0.59745392739838776</v>
      </c>
    </row>
  </sheetData>
  <mergeCells count="9">
    <mergeCell ref="B42:E42"/>
    <mergeCell ref="A2:K2"/>
    <mergeCell ref="D4:D5"/>
    <mergeCell ref="A6:K6"/>
    <mergeCell ref="A4:A5"/>
    <mergeCell ref="C4:C5"/>
    <mergeCell ref="A13:K13"/>
    <mergeCell ref="A21:K21"/>
    <mergeCell ref="A27:K27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44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Смета мероприятий</vt:lpstr>
      <vt:lpstr>Лист3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Alexey Volkov</cp:lastModifiedBy>
  <cp:lastPrinted>2015-08-13T06:18:43Z</cp:lastPrinted>
  <dcterms:created xsi:type="dcterms:W3CDTF">2009-10-12T16:30:59Z</dcterms:created>
  <dcterms:modified xsi:type="dcterms:W3CDTF">2017-06-14T08:24:22Z</dcterms:modified>
</cp:coreProperties>
</file>